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Users\Kori\Desktop\Izvršenje FP 2025\"/>
    </mc:Choice>
  </mc:AlternateContent>
  <xr:revisionPtr revIDLastSave="0" documentId="13_ncr:1_{F3CFAC51-A2AF-4CFF-AF4C-7DE3F6224E90}" xr6:coauthVersionLast="36" xr6:coauthVersionMax="36" xr10:uidLastSave="{00000000-0000-0000-0000-000000000000}"/>
  <bookViews>
    <workbookView xWindow="0" yWindow="0" windowWidth="7395" windowHeight="90" tabRatio="894" firstSheet="2" activeTab="8" xr2:uid="{00000000-000D-0000-FFFF-FFFF00000000}"/>
  </bookViews>
  <sheets>
    <sheet name="Sheet1" sheetId="1" state="hidden" r:id="rId1"/>
    <sheet name="Sheet 2" sheetId="2" state="hidden" r:id="rId2"/>
    <sheet name="Opći dio" sheetId="8" r:id="rId3"/>
    <sheet name="Opći dio prihodi" sheetId="9" r:id="rId4"/>
    <sheet name="Prihodi po izvorima fin." sheetId="7" r:id="rId5"/>
    <sheet name="Opći dio rashodi" sheetId="10" r:id="rId6"/>
    <sheet name="Rashodi po izvorima fin." sheetId="3" r:id="rId7"/>
    <sheet name="Rashodi prema funkcijskoj klasi" sheetId="11" r:id="rId8"/>
    <sheet name="Rashodi po aktiv. i izv.fin." sheetId="5" r:id="rId9"/>
  </sheets>
  <definedNames>
    <definedName name="_xlnm.Print_Area" localSheetId="3">'Opći dio prihodi'!$A$2:$H$47</definedName>
    <definedName name="_xlnm.Print_Area" localSheetId="5">'Opći dio rashodi'!$A$2:$H$96</definedName>
    <definedName name="_xlnm.Print_Area" localSheetId="4">'Prihodi po izvorima fin.'!$A$3:$H$40</definedName>
    <definedName name="_xlnm.Print_Area" localSheetId="8">'Rashodi po aktiv. i izv.fin.'!$A$1:$G$295</definedName>
    <definedName name="_xlnm.Print_Area" localSheetId="6">'Rashodi po izvorima fin.'!$A$1:$H$515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1" i="5" l="1"/>
  <c r="G294" i="5"/>
  <c r="H294" i="5"/>
  <c r="F78" i="5"/>
  <c r="E78" i="5"/>
  <c r="F259" i="5"/>
  <c r="F44" i="5" l="1"/>
  <c r="E44" i="5"/>
  <c r="E45" i="5"/>
  <c r="G84" i="5"/>
  <c r="H84" i="5"/>
  <c r="G83" i="5"/>
  <c r="H83" i="5"/>
  <c r="G82" i="5"/>
  <c r="H82" i="5"/>
  <c r="G81" i="5"/>
  <c r="H81" i="5"/>
  <c r="G65" i="5"/>
  <c r="H65" i="5"/>
  <c r="F515" i="3"/>
  <c r="F452" i="3"/>
  <c r="F453" i="3"/>
  <c r="D463" i="3"/>
  <c r="D462" i="3" s="1"/>
  <c r="E463" i="3"/>
  <c r="E462" i="3" s="1"/>
  <c r="F463" i="3"/>
  <c r="F462" i="3" s="1"/>
  <c r="D460" i="3"/>
  <c r="E460" i="3"/>
  <c r="F460" i="3"/>
  <c r="D457" i="3"/>
  <c r="E457" i="3"/>
  <c r="F457" i="3"/>
  <c r="C462" i="3"/>
  <c r="C463" i="3"/>
  <c r="C460" i="3"/>
  <c r="C457" i="3"/>
  <c r="F454" i="3"/>
  <c r="H252" i="3"/>
  <c r="F475" i="3"/>
  <c r="F62" i="3"/>
  <c r="F37" i="3"/>
  <c r="F25" i="3"/>
  <c r="F19" i="3"/>
  <c r="F15" i="3"/>
  <c r="D306" i="3"/>
  <c r="E306" i="3"/>
  <c r="F306" i="3"/>
  <c r="H306" i="3" s="1"/>
  <c r="C306" i="3"/>
  <c r="H299" i="3"/>
  <c r="H302" i="3"/>
  <c r="H305" i="3"/>
  <c r="H307" i="3"/>
  <c r="H309" i="3"/>
  <c r="H311" i="3"/>
  <c r="G299" i="3"/>
  <c r="G302" i="3"/>
  <c r="G305" i="3"/>
  <c r="G307" i="3"/>
  <c r="G309" i="3"/>
  <c r="G311" i="3"/>
  <c r="F327" i="3"/>
  <c r="F335" i="3"/>
  <c r="F344" i="3"/>
  <c r="G306" i="3" l="1"/>
  <c r="F20" i="10"/>
  <c r="F47" i="10"/>
  <c r="F46" i="10" s="1"/>
  <c r="F39" i="10"/>
  <c r="E56" i="10"/>
  <c r="F56" i="10"/>
  <c r="F81" i="10"/>
  <c r="F91" i="10"/>
  <c r="F27" i="10"/>
  <c r="F15" i="10"/>
  <c r="D91" i="10"/>
  <c r="E91" i="10"/>
  <c r="F12" i="10"/>
  <c r="F10" i="10"/>
  <c r="D5" i="10"/>
  <c r="E5" i="10"/>
  <c r="G84" i="10"/>
  <c r="F18" i="7"/>
  <c r="H19" i="7"/>
  <c r="G19" i="7"/>
  <c r="F12" i="7"/>
  <c r="G17" i="7"/>
  <c r="H17" i="7"/>
  <c r="G287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H287" i="5"/>
  <c r="G80" i="5"/>
  <c r="H80" i="5"/>
  <c r="G79" i="5"/>
  <c r="H79" i="5"/>
  <c r="H78" i="5"/>
  <c r="F80" i="10" l="1"/>
  <c r="F75" i="10" s="1"/>
  <c r="F40" i="7"/>
  <c r="G78" i="5"/>
  <c r="E221" i="5"/>
  <c r="F221" i="5"/>
  <c r="G257" i="5"/>
  <c r="G237" i="5"/>
  <c r="H237" i="5"/>
  <c r="H156" i="5" l="1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F154" i="5"/>
  <c r="H61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2" i="5"/>
  <c r="H63" i="5"/>
  <c r="H64" i="5"/>
  <c r="H66" i="5"/>
  <c r="H67" i="5"/>
  <c r="H68" i="5"/>
  <c r="H69" i="5"/>
  <c r="H70" i="5"/>
  <c r="H71" i="5"/>
  <c r="H72" i="5"/>
  <c r="H73" i="5"/>
  <c r="H74" i="5"/>
  <c r="H75" i="5"/>
  <c r="H76" i="5"/>
  <c r="H77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6" i="5"/>
  <c r="G67" i="5"/>
  <c r="G68" i="5"/>
  <c r="G69" i="5"/>
  <c r="G70" i="5"/>
  <c r="G71" i="5"/>
  <c r="G72" i="5"/>
  <c r="G73" i="5"/>
  <c r="G74" i="5"/>
  <c r="G75" i="5"/>
  <c r="G76" i="5"/>
  <c r="G77" i="5"/>
  <c r="G179" i="5" l="1"/>
  <c r="H179" i="5"/>
  <c r="G455" i="3" l="1"/>
  <c r="H455" i="3"/>
  <c r="G456" i="3"/>
  <c r="H456" i="3"/>
  <c r="C451" i="3"/>
  <c r="D454" i="3"/>
  <c r="D453" i="3" s="1"/>
  <c r="D452" i="3" s="1"/>
  <c r="D451" i="3" s="1"/>
  <c r="E454" i="3"/>
  <c r="E453" i="3" s="1"/>
  <c r="E452" i="3" s="1"/>
  <c r="E451" i="3" s="1"/>
  <c r="F451" i="3"/>
  <c r="C454" i="3"/>
  <c r="C453" i="3" s="1"/>
  <c r="C452" i="3" s="1"/>
  <c r="C470" i="3"/>
  <c r="F470" i="3"/>
  <c r="D470" i="3"/>
  <c r="E470" i="3"/>
  <c r="G469" i="3"/>
  <c r="G471" i="3"/>
  <c r="H469" i="3"/>
  <c r="H471" i="3"/>
  <c r="E335" i="3"/>
  <c r="E291" i="3"/>
  <c r="D308" i="3"/>
  <c r="E308" i="3"/>
  <c r="F308" i="3"/>
  <c r="C308" i="3"/>
  <c r="G279" i="3"/>
  <c r="E225" i="3"/>
  <c r="E217" i="3"/>
  <c r="E205" i="3"/>
  <c r="E198" i="3"/>
  <c r="E193" i="3"/>
  <c r="G452" i="3" l="1"/>
  <c r="H308" i="3"/>
  <c r="G308" i="3"/>
  <c r="G451" i="3"/>
  <c r="H454" i="3"/>
  <c r="G454" i="3"/>
  <c r="H453" i="3"/>
  <c r="G453" i="3"/>
  <c r="H452" i="3"/>
  <c r="H470" i="3"/>
  <c r="G470" i="3"/>
  <c r="D77" i="10"/>
  <c r="D76" i="10" s="1"/>
  <c r="E77" i="10"/>
  <c r="E76" i="10" s="1"/>
  <c r="F77" i="10"/>
  <c r="F76" i="10"/>
  <c r="C81" i="10"/>
  <c r="H60" i="10"/>
  <c r="G60" i="10"/>
  <c r="D61" i="10"/>
  <c r="E61" i="10"/>
  <c r="F61" i="10"/>
  <c r="H61" i="10" s="1"/>
  <c r="C61" i="10"/>
  <c r="C56" i="10" s="1"/>
  <c r="D59" i="10"/>
  <c r="E59" i="10"/>
  <c r="F59" i="10"/>
  <c r="H59" i="10" s="1"/>
  <c r="C59" i="10"/>
  <c r="D89" i="10"/>
  <c r="E89" i="10"/>
  <c r="E52" i="10"/>
  <c r="E47" i="10"/>
  <c r="E46" i="10" s="1"/>
  <c r="E15" i="10"/>
  <c r="H451" i="3" l="1"/>
  <c r="G59" i="10"/>
  <c r="G61" i="10"/>
  <c r="H257" i="5"/>
  <c r="D28" i="5"/>
  <c r="D27" i="5" s="1"/>
  <c r="D34" i="5"/>
  <c r="D39" i="5"/>
  <c r="D40" i="5"/>
  <c r="D513" i="3" l="1"/>
  <c r="D512" i="3" s="1"/>
  <c r="D511" i="3" s="1"/>
  <c r="E513" i="3"/>
  <c r="E512" i="3" s="1"/>
  <c r="E511" i="3" s="1"/>
  <c r="F513" i="3"/>
  <c r="F512" i="3" s="1"/>
  <c r="F511" i="3" s="1"/>
  <c r="D501" i="3"/>
  <c r="D500" i="3" s="1"/>
  <c r="E501" i="3"/>
  <c r="E500" i="3" s="1"/>
  <c r="F501" i="3"/>
  <c r="F500" i="3" s="1"/>
  <c r="C501" i="3"/>
  <c r="C500" i="3" s="1"/>
  <c r="D444" i="3"/>
  <c r="E444" i="3"/>
  <c r="F444" i="3"/>
  <c r="D449" i="3"/>
  <c r="E449" i="3"/>
  <c r="F449" i="3"/>
  <c r="C449" i="3"/>
  <c r="C447" i="3"/>
  <c r="D447" i="3"/>
  <c r="D440" i="3"/>
  <c r="E440" i="3"/>
  <c r="F440" i="3"/>
  <c r="D435" i="3"/>
  <c r="E435" i="3"/>
  <c r="F435" i="3"/>
  <c r="D433" i="3"/>
  <c r="E433" i="3"/>
  <c r="F433" i="3"/>
  <c r="C435" i="3"/>
  <c r="D430" i="3"/>
  <c r="E430" i="3"/>
  <c r="F430" i="3"/>
  <c r="C430" i="3"/>
  <c r="D428" i="3"/>
  <c r="E428" i="3"/>
  <c r="F428" i="3"/>
  <c r="D380" i="3"/>
  <c r="D379" i="3" s="1"/>
  <c r="E380" i="3"/>
  <c r="E379" i="3" s="1"/>
  <c r="F380" i="3"/>
  <c r="F379" i="3" s="1"/>
  <c r="C380" i="3"/>
  <c r="C379" i="3" s="1"/>
  <c r="D374" i="3"/>
  <c r="E374" i="3"/>
  <c r="F374" i="3"/>
  <c r="C374" i="3"/>
  <c r="E316" i="3"/>
  <c r="E315" i="3" s="1"/>
  <c r="F316" i="3"/>
  <c r="F315" i="3" s="1"/>
  <c r="D316" i="3"/>
  <c r="D315" i="3" s="1"/>
  <c r="C315" i="3"/>
  <c r="D310" i="3"/>
  <c r="E310" i="3"/>
  <c r="F310" i="3"/>
  <c r="C310" i="3"/>
  <c r="D304" i="3"/>
  <c r="D303" i="3" s="1"/>
  <c r="D301" i="3"/>
  <c r="D113" i="3"/>
  <c r="D110" i="3"/>
  <c r="D105" i="3"/>
  <c r="D104" i="3" s="1"/>
  <c r="D101" i="3"/>
  <c r="D97" i="3"/>
  <c r="D96" i="3" s="1"/>
  <c r="D54" i="3"/>
  <c r="D53" i="3" s="1"/>
  <c r="G310" i="3" l="1"/>
  <c r="H310" i="3"/>
  <c r="F427" i="3"/>
  <c r="E427" i="3"/>
  <c r="D443" i="3"/>
  <c r="D442" i="3" s="1"/>
  <c r="F432" i="3"/>
  <c r="D432" i="3"/>
  <c r="E432" i="3"/>
  <c r="D427" i="3"/>
  <c r="D109" i="3"/>
  <c r="D108" i="3" s="1"/>
  <c r="D37" i="3"/>
  <c r="D35" i="3"/>
  <c r="D25" i="3"/>
  <c r="D19" i="3"/>
  <c r="D15" i="3"/>
  <c r="D12" i="3"/>
  <c r="D10" i="3"/>
  <c r="D7" i="3"/>
  <c r="D52" i="10"/>
  <c r="D47" i="10"/>
  <c r="D46" i="10" s="1"/>
  <c r="D15" i="10"/>
  <c r="D7" i="10"/>
  <c r="D10" i="10"/>
  <c r="D12" i="10"/>
  <c r="D20" i="10"/>
  <c r="D27" i="10"/>
  <c r="D37" i="10"/>
  <c r="D39" i="10"/>
  <c r="D54" i="10"/>
  <c r="D57" i="10"/>
  <c r="D63" i="10"/>
  <c r="D67" i="10"/>
  <c r="D66" i="10" s="1"/>
  <c r="D81" i="10"/>
  <c r="D93" i="10"/>
  <c r="D14" i="3" l="1"/>
  <c r="D6" i="3"/>
  <c r="D56" i="10"/>
  <c r="D51" i="10"/>
  <c r="D80" i="10"/>
  <c r="D75" i="10" s="1"/>
  <c r="D14" i="10"/>
  <c r="D6" i="10"/>
  <c r="D96" i="10" l="1"/>
  <c r="D70" i="11" s="1"/>
  <c r="E7" i="9" l="1"/>
  <c r="E6" i="9" s="1"/>
  <c r="E12" i="9"/>
  <c r="E14" i="9"/>
  <c r="E16" i="9"/>
  <c r="E21" i="9"/>
  <c r="E20" i="9" s="1"/>
  <c r="E26" i="9"/>
  <c r="E25" i="9" s="1"/>
  <c r="E29" i="9"/>
  <c r="E32" i="9"/>
  <c r="E35" i="9"/>
  <c r="E34" i="9" s="1"/>
  <c r="E41" i="9"/>
  <c r="E38" i="9" s="1"/>
  <c r="D16" i="9"/>
  <c r="D12" i="9"/>
  <c r="D7" i="9"/>
  <c r="E28" i="9" l="1"/>
  <c r="E5" i="9" s="1"/>
  <c r="C281" i="5"/>
  <c r="C259" i="5"/>
  <c r="C221" i="5"/>
  <c r="C187" i="5"/>
  <c r="C177" i="5"/>
  <c r="C154" i="5"/>
  <c r="C125" i="5"/>
  <c r="C118" i="5"/>
  <c r="C105" i="5"/>
  <c r="C86" i="5"/>
  <c r="C45" i="5"/>
  <c r="C44" i="5" s="1"/>
  <c r="C42" i="5"/>
  <c r="C40" i="5"/>
  <c r="C34" i="5"/>
  <c r="C28" i="5"/>
  <c r="C27" i="5" s="1"/>
  <c r="C14" i="5"/>
  <c r="C13" i="5" s="1"/>
  <c r="C6" i="5"/>
  <c r="C5" i="5" s="1"/>
  <c r="C513" i="3"/>
  <c r="C512" i="3" s="1"/>
  <c r="C511" i="3" s="1"/>
  <c r="C510" i="3" s="1"/>
  <c r="C508" i="3"/>
  <c r="C505" i="3"/>
  <c r="C504" i="3" s="1"/>
  <c r="C503" i="3" s="1"/>
  <c r="C497" i="3"/>
  <c r="C496" i="3" s="1"/>
  <c r="C492" i="3"/>
  <c r="C490" i="3"/>
  <c r="C483" i="3"/>
  <c r="C479" i="3"/>
  <c r="C475" i="3"/>
  <c r="C472" i="3"/>
  <c r="C468" i="3"/>
  <c r="C467" i="3" s="1"/>
  <c r="C444" i="3"/>
  <c r="C443" i="3" s="1"/>
  <c r="C442" i="3" s="1"/>
  <c r="C440" i="3"/>
  <c r="C437" i="3"/>
  <c r="C433" i="3"/>
  <c r="C432" i="3" s="1"/>
  <c r="C428" i="3"/>
  <c r="C427" i="3" s="1"/>
  <c r="C424" i="3"/>
  <c r="C423" i="3" s="1"/>
  <c r="C418" i="3"/>
  <c r="C416" i="3"/>
  <c r="C408" i="3"/>
  <c r="C404" i="3"/>
  <c r="C400" i="3"/>
  <c r="C397" i="3"/>
  <c r="C395" i="3"/>
  <c r="C393" i="3"/>
  <c r="C388" i="3"/>
  <c r="C384" i="3"/>
  <c r="C377" i="3"/>
  <c r="C376" i="3" s="1"/>
  <c r="C372" i="3"/>
  <c r="C371" i="3" s="1"/>
  <c r="C369" i="3"/>
  <c r="C367" i="3"/>
  <c r="C366" i="3" s="1"/>
  <c r="C362" i="3"/>
  <c r="C361" i="3" s="1"/>
  <c r="C355" i="3"/>
  <c r="C353" i="3"/>
  <c r="C344" i="3"/>
  <c r="C340" i="3"/>
  <c r="C335" i="3"/>
  <c r="C334" i="3" s="1"/>
  <c r="C332" i="3"/>
  <c r="C330" i="3"/>
  <c r="C327" i="3"/>
  <c r="C321" i="3"/>
  <c r="C320" i="3" s="1"/>
  <c r="C319" i="3" s="1"/>
  <c r="C313" i="3"/>
  <c r="C312" i="3" s="1"/>
  <c r="C304" i="3"/>
  <c r="C303" i="3" s="1"/>
  <c r="C301" i="3"/>
  <c r="C300" i="3" s="1"/>
  <c r="C297" i="3"/>
  <c r="C296" i="3" s="1"/>
  <c r="C291" i="3"/>
  <c r="C289" i="3"/>
  <c r="C280" i="3"/>
  <c r="C275" i="3"/>
  <c r="C271" i="3"/>
  <c r="C268" i="3"/>
  <c r="C266" i="3"/>
  <c r="C264" i="3"/>
  <c r="C258" i="3"/>
  <c r="C256" i="3"/>
  <c r="C254" i="3"/>
  <c r="C246" i="3"/>
  <c r="C242" i="3"/>
  <c r="C241" i="3" s="1"/>
  <c r="C237" i="3"/>
  <c r="C236" i="3" s="1"/>
  <c r="C233" i="3"/>
  <c r="C232" i="3" s="1"/>
  <c r="C230" i="3"/>
  <c r="C229" i="3" s="1"/>
  <c r="C225" i="3"/>
  <c r="C224" i="3" s="1"/>
  <c r="C217" i="3"/>
  <c r="C215" i="3"/>
  <c r="C205" i="3"/>
  <c r="C198" i="3"/>
  <c r="C193" i="3"/>
  <c r="C192" i="3" s="1"/>
  <c r="C190" i="3"/>
  <c r="C188" i="3"/>
  <c r="C185" i="3"/>
  <c r="C180" i="3"/>
  <c r="C178" i="3"/>
  <c r="C173" i="3"/>
  <c r="C172" i="3" s="1"/>
  <c r="C170" i="3"/>
  <c r="C166" i="3"/>
  <c r="C164" i="3"/>
  <c r="C163" i="3"/>
  <c r="C161" i="3"/>
  <c r="C160" i="3" s="1"/>
  <c r="C156" i="3"/>
  <c r="C155" i="3" s="1"/>
  <c r="C149" i="3"/>
  <c r="C147" i="3"/>
  <c r="C137" i="3"/>
  <c r="C131" i="3"/>
  <c r="C126" i="3"/>
  <c r="C123" i="3"/>
  <c r="C121" i="3"/>
  <c r="C118" i="3"/>
  <c r="C113" i="3"/>
  <c r="C110" i="3"/>
  <c r="C105" i="3"/>
  <c r="C104" i="3" s="1"/>
  <c r="C102" i="3"/>
  <c r="C101" i="3" s="1"/>
  <c r="C97" i="3"/>
  <c r="C96" i="3" s="1"/>
  <c r="C93" i="3"/>
  <c r="C86" i="3"/>
  <c r="C84" i="3"/>
  <c r="C80" i="3"/>
  <c r="C77" i="3"/>
  <c r="C75" i="3"/>
  <c r="C73" i="3"/>
  <c r="C68" i="3"/>
  <c r="C61" i="3" s="1"/>
  <c r="C62" i="3"/>
  <c r="C58" i="3"/>
  <c r="C57" i="3" s="1"/>
  <c r="C54" i="3"/>
  <c r="C53" i="3" s="1"/>
  <c r="C50" i="3"/>
  <c r="C49" i="3" s="1"/>
  <c r="C45" i="3"/>
  <c r="C44" i="3"/>
  <c r="C37" i="3"/>
  <c r="C35" i="3"/>
  <c r="C25" i="3"/>
  <c r="C19" i="3"/>
  <c r="C15" i="3"/>
  <c r="C12" i="3"/>
  <c r="C10" i="3"/>
  <c r="C7" i="3"/>
  <c r="C6" i="3" s="1"/>
  <c r="C93" i="10"/>
  <c r="C91" i="10"/>
  <c r="C89" i="10"/>
  <c r="C80" i="10"/>
  <c r="C77" i="10"/>
  <c r="C76" i="10" s="1"/>
  <c r="C71" i="10"/>
  <c r="C70" i="10" s="1"/>
  <c r="C67" i="10"/>
  <c r="C66" i="10"/>
  <c r="C63" i="10"/>
  <c r="C57" i="10"/>
  <c r="C54" i="10"/>
  <c r="C52" i="10"/>
  <c r="C47" i="10"/>
  <c r="C46" i="10" s="1"/>
  <c r="C39" i="10"/>
  <c r="C37" i="10"/>
  <c r="C27" i="10"/>
  <c r="C20" i="10"/>
  <c r="C15" i="10"/>
  <c r="C12" i="10"/>
  <c r="C10" i="10"/>
  <c r="C7" i="10"/>
  <c r="C6" i="10" s="1"/>
  <c r="C7" i="9"/>
  <c r="C72" i="3" l="1"/>
  <c r="C326" i="3"/>
  <c r="C56" i="3"/>
  <c r="C117" i="3"/>
  <c r="C109" i="3"/>
  <c r="C108" i="3" s="1"/>
  <c r="C270" i="3"/>
  <c r="C262" i="3" s="1"/>
  <c r="C261" i="3" s="1"/>
  <c r="C383" i="3"/>
  <c r="C382" i="3" s="1"/>
  <c r="C14" i="3"/>
  <c r="C5" i="3" s="1"/>
  <c r="C474" i="3"/>
  <c r="C466" i="3" s="1"/>
  <c r="C465" i="3" s="1"/>
  <c r="C184" i="3"/>
  <c r="C183" i="3" s="1"/>
  <c r="C117" i="5"/>
  <c r="C85" i="5"/>
  <c r="C39" i="5"/>
  <c r="C125" i="3"/>
  <c r="C169" i="3"/>
  <c r="C392" i="3"/>
  <c r="C391" i="3" s="1"/>
  <c r="C263" i="3"/>
  <c r="C75" i="10"/>
  <c r="C14" i="10"/>
  <c r="C51" i="10"/>
  <c r="C186" i="5"/>
  <c r="C399" i="3"/>
  <c r="C245" i="3"/>
  <c r="C240" i="3" s="1"/>
  <c r="C79" i="3"/>
  <c r="C71" i="3" s="1"/>
  <c r="C70" i="3" s="1"/>
  <c r="C325" i="3"/>
  <c r="C116" i="3" l="1"/>
  <c r="C115" i="3" s="1"/>
  <c r="C324" i="3"/>
  <c r="C295" i="5"/>
  <c r="C5" i="10"/>
  <c r="C390" i="3"/>
  <c r="C182" i="3"/>
  <c r="F89" i="10"/>
  <c r="E57" i="10" l="1"/>
  <c r="F57" i="10"/>
  <c r="E63" i="10"/>
  <c r="F63" i="10"/>
  <c r="E67" i="10"/>
  <c r="E66" i="10" s="1"/>
  <c r="F67" i="10"/>
  <c r="F66" i="10" s="1"/>
  <c r="F71" i="10"/>
  <c r="F70" i="10" s="1"/>
  <c r="E81" i="10"/>
  <c r="E39" i="10"/>
  <c r="E27" i="10"/>
  <c r="E20" i="10"/>
  <c r="E7" i="10"/>
  <c r="B26" i="8" l="1"/>
  <c r="G185" i="5" l="1"/>
  <c r="H15" i="5"/>
  <c r="H16" i="5"/>
  <c r="H17" i="5"/>
  <c r="H18" i="5"/>
  <c r="H19" i="5"/>
  <c r="H20" i="5"/>
  <c r="H21" i="5"/>
  <c r="H22" i="5"/>
  <c r="H23" i="5"/>
  <c r="H24" i="5"/>
  <c r="H25" i="5"/>
  <c r="H26" i="5"/>
  <c r="H29" i="5"/>
  <c r="H30" i="5"/>
  <c r="H31" i="5"/>
  <c r="H32" i="5"/>
  <c r="H33" i="5"/>
  <c r="H35" i="5"/>
  <c r="H36" i="5"/>
  <c r="H37" i="5"/>
  <c r="H38" i="5"/>
  <c r="H41" i="5"/>
  <c r="H43" i="5"/>
  <c r="H4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6" i="5"/>
  <c r="H107" i="5"/>
  <c r="H108" i="5"/>
  <c r="H109" i="5"/>
  <c r="H110" i="5"/>
  <c r="H111" i="5"/>
  <c r="H112" i="5"/>
  <c r="H113" i="5"/>
  <c r="H114" i="5"/>
  <c r="H115" i="5"/>
  <c r="H116" i="5"/>
  <c r="H119" i="5"/>
  <c r="H120" i="5"/>
  <c r="H121" i="5"/>
  <c r="H122" i="5"/>
  <c r="H123" i="5"/>
  <c r="H124" i="5"/>
  <c r="H126" i="5"/>
  <c r="H155" i="5"/>
  <c r="H178" i="5"/>
  <c r="H180" i="5"/>
  <c r="H181" i="5"/>
  <c r="H182" i="5"/>
  <c r="H183" i="5"/>
  <c r="H184" i="5"/>
  <c r="H185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8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2" i="5"/>
  <c r="H283" i="5"/>
  <c r="H284" i="5"/>
  <c r="H285" i="5"/>
  <c r="H286" i="5"/>
  <c r="H288" i="5"/>
  <c r="H289" i="5"/>
  <c r="H290" i="5"/>
  <c r="H291" i="5"/>
  <c r="H292" i="5"/>
  <c r="H293" i="5"/>
  <c r="H8" i="5"/>
  <c r="H9" i="5"/>
  <c r="H10" i="5"/>
  <c r="H11" i="5"/>
  <c r="H12" i="5"/>
  <c r="H7" i="5"/>
  <c r="F105" i="5"/>
  <c r="G109" i="5"/>
  <c r="G106" i="5"/>
  <c r="G107" i="5"/>
  <c r="F86" i="5"/>
  <c r="G104" i="5"/>
  <c r="G102" i="5"/>
  <c r="G101" i="5"/>
  <c r="G100" i="5"/>
  <c r="G94" i="5"/>
  <c r="G93" i="5"/>
  <c r="G91" i="5"/>
  <c r="G88" i="5"/>
  <c r="F187" i="5"/>
  <c r="G214" i="5"/>
  <c r="G258" i="5"/>
  <c r="G251" i="5"/>
  <c r="G231" i="5"/>
  <c r="G222" i="5"/>
  <c r="G223" i="5"/>
  <c r="G277" i="5"/>
  <c r="G264" i="5"/>
  <c r="G286" i="5"/>
  <c r="G293" i="5"/>
  <c r="F125" i="5"/>
  <c r="E177" i="5"/>
  <c r="F177" i="5"/>
  <c r="F45" i="5"/>
  <c r="G46" i="5"/>
  <c r="D42" i="5"/>
  <c r="E42" i="5"/>
  <c r="F42" i="5"/>
  <c r="F40" i="5"/>
  <c r="H40" i="5" s="1"/>
  <c r="G41" i="5"/>
  <c r="G43" i="5"/>
  <c r="G35" i="5"/>
  <c r="G36" i="5"/>
  <c r="G37" i="5"/>
  <c r="G38" i="5"/>
  <c r="E34" i="5"/>
  <c r="F34" i="5"/>
  <c r="H34" i="5" s="1"/>
  <c r="F14" i="5"/>
  <c r="G24" i="5"/>
  <c r="E40" i="5"/>
  <c r="E39" i="5"/>
  <c r="E187" i="5"/>
  <c r="E281" i="5"/>
  <c r="G291" i="5"/>
  <c r="G288" i="5"/>
  <c r="G282" i="5"/>
  <c r="G283" i="5"/>
  <c r="G284" i="5"/>
  <c r="G285" i="5"/>
  <c r="G289" i="5"/>
  <c r="G290" i="5"/>
  <c r="G292" i="5"/>
  <c r="E125" i="5"/>
  <c r="E154" i="5"/>
  <c r="G261" i="5"/>
  <c r="G262" i="5"/>
  <c r="G263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8" i="5"/>
  <c r="G279" i="5"/>
  <c r="G280" i="5"/>
  <c r="G243" i="5"/>
  <c r="G244" i="5"/>
  <c r="G245" i="5"/>
  <c r="G246" i="5"/>
  <c r="G247" i="5"/>
  <c r="G248" i="5"/>
  <c r="G249" i="5"/>
  <c r="G250" i="5"/>
  <c r="G252" i="5"/>
  <c r="G253" i="5"/>
  <c r="G254" i="5"/>
  <c r="G255" i="5"/>
  <c r="G256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5" i="5"/>
  <c r="G216" i="5"/>
  <c r="G217" i="5"/>
  <c r="G218" i="5"/>
  <c r="G219" i="5"/>
  <c r="G220" i="5"/>
  <c r="G178" i="5"/>
  <c r="G180" i="5"/>
  <c r="G181" i="5"/>
  <c r="G155" i="5"/>
  <c r="G87" i="5"/>
  <c r="G89" i="5"/>
  <c r="G16" i="5"/>
  <c r="G17" i="5"/>
  <c r="G18" i="5"/>
  <c r="G19" i="5"/>
  <c r="G20" i="5"/>
  <c r="G21" i="5"/>
  <c r="G22" i="5"/>
  <c r="G23" i="5"/>
  <c r="G25" i="5"/>
  <c r="G26" i="5"/>
  <c r="D187" i="5"/>
  <c r="G42" i="5" l="1"/>
  <c r="H42" i="5"/>
  <c r="F39" i="5"/>
  <c r="H39" i="5" s="1"/>
  <c r="G34" i="5"/>
  <c r="G40" i="5"/>
  <c r="H125" i="5"/>
  <c r="H187" i="5"/>
  <c r="H281" i="5"/>
  <c r="H259" i="5"/>
  <c r="H221" i="5"/>
  <c r="H177" i="5"/>
  <c r="H154" i="5"/>
  <c r="H105" i="5"/>
  <c r="H86" i="5"/>
  <c r="H45" i="5" l="1"/>
  <c r="G39" i="5"/>
  <c r="H14" i="5"/>
  <c r="D497" i="3"/>
  <c r="D496" i="3" s="1"/>
  <c r="H473" i="3"/>
  <c r="H476" i="3"/>
  <c r="H477" i="3"/>
  <c r="H478" i="3"/>
  <c r="H480" i="3"/>
  <c r="H481" i="3"/>
  <c r="H482" i="3"/>
  <c r="H484" i="3"/>
  <c r="H485" i="3"/>
  <c r="H486" i="3"/>
  <c r="H487" i="3"/>
  <c r="H488" i="3"/>
  <c r="H489" i="3"/>
  <c r="H491" i="3"/>
  <c r="H493" i="3"/>
  <c r="H494" i="3"/>
  <c r="H495" i="3"/>
  <c r="H498" i="3"/>
  <c r="H499" i="3"/>
  <c r="H500" i="3"/>
  <c r="H501" i="3"/>
  <c r="H502" i="3"/>
  <c r="H506" i="3"/>
  <c r="H507" i="3"/>
  <c r="H509" i="3"/>
  <c r="G473" i="3"/>
  <c r="G476" i="3"/>
  <c r="G477" i="3"/>
  <c r="G478" i="3"/>
  <c r="G480" i="3"/>
  <c r="G481" i="3"/>
  <c r="G482" i="3"/>
  <c r="G484" i="3"/>
  <c r="G485" i="3"/>
  <c r="G486" i="3"/>
  <c r="G487" i="3"/>
  <c r="G488" i="3"/>
  <c r="G489" i="3"/>
  <c r="G491" i="3"/>
  <c r="G493" i="3"/>
  <c r="G494" i="3"/>
  <c r="G495" i="3"/>
  <c r="G498" i="3"/>
  <c r="G499" i="3"/>
  <c r="G500" i="3"/>
  <c r="G501" i="3"/>
  <c r="G502" i="3"/>
  <c r="G506" i="3"/>
  <c r="G507" i="3"/>
  <c r="G509" i="3"/>
  <c r="G514" i="3"/>
  <c r="D377" i="3"/>
  <c r="D376" i="3" s="1"/>
  <c r="E377" i="3"/>
  <c r="E376" i="3" s="1"/>
  <c r="G359" i="3"/>
  <c r="H359" i="3"/>
  <c r="G314" i="3"/>
  <c r="G315" i="3"/>
  <c r="G316" i="3"/>
  <c r="G317" i="3"/>
  <c r="G318" i="3"/>
  <c r="G322" i="3"/>
  <c r="G323" i="3"/>
  <c r="D313" i="3"/>
  <c r="D312" i="3" s="1"/>
  <c r="E313" i="3"/>
  <c r="E312" i="3" s="1"/>
  <c r="D300" i="3"/>
  <c r="D291" i="3"/>
  <c r="G281" i="3"/>
  <c r="G282" i="3"/>
  <c r="G283" i="3"/>
  <c r="G284" i="3"/>
  <c r="G285" i="3"/>
  <c r="G286" i="3"/>
  <c r="G287" i="3"/>
  <c r="G288" i="3"/>
  <c r="G290" i="3"/>
  <c r="G278" i="3"/>
  <c r="H274" i="3"/>
  <c r="H276" i="3"/>
  <c r="H277" i="3"/>
  <c r="H278" i="3"/>
  <c r="H279" i="3"/>
  <c r="H281" i="3"/>
  <c r="H282" i="3"/>
  <c r="H283" i="3"/>
  <c r="H284" i="3"/>
  <c r="H285" i="3"/>
  <c r="H286" i="3"/>
  <c r="H287" i="3"/>
  <c r="H288" i="3"/>
  <c r="H290" i="3"/>
  <c r="H292" i="3"/>
  <c r="H293" i="3"/>
  <c r="H294" i="3"/>
  <c r="H295" i="3"/>
  <c r="H298" i="3"/>
  <c r="H314" i="3"/>
  <c r="H315" i="3"/>
  <c r="H316" i="3"/>
  <c r="H317" i="3"/>
  <c r="H318" i="3"/>
  <c r="H322" i="3"/>
  <c r="H323" i="3"/>
  <c r="D266" i="3"/>
  <c r="G228" i="3"/>
  <c r="H228" i="3"/>
  <c r="H119" i="3"/>
  <c r="H120" i="3"/>
  <c r="H122" i="3"/>
  <c r="H124" i="3"/>
  <c r="H127" i="3"/>
  <c r="H128" i="3"/>
  <c r="H129" i="3"/>
  <c r="H130" i="3"/>
  <c r="H132" i="3"/>
  <c r="H133" i="3"/>
  <c r="H134" i="3"/>
  <c r="H135" i="3"/>
  <c r="H136" i="3"/>
  <c r="H138" i="3"/>
  <c r="H139" i="3"/>
  <c r="H140" i="3"/>
  <c r="H141" i="3"/>
  <c r="H142" i="3"/>
  <c r="H143" i="3"/>
  <c r="H144" i="3"/>
  <c r="H145" i="3"/>
  <c r="H146" i="3"/>
  <c r="H148" i="3"/>
  <c r="H150" i="3"/>
  <c r="H151" i="3"/>
  <c r="H152" i="3"/>
  <c r="H153" i="3"/>
  <c r="H154" i="3"/>
  <c r="H157" i="3"/>
  <c r="H158" i="3"/>
  <c r="H159" i="3"/>
  <c r="H162" i="3"/>
  <c r="H167" i="3"/>
  <c r="H168" i="3"/>
  <c r="H171" i="3"/>
  <c r="H174" i="3"/>
  <c r="H175" i="3"/>
  <c r="H176" i="3"/>
  <c r="H177" i="3"/>
  <c r="H179" i="3"/>
  <c r="H181" i="3"/>
  <c r="G128" i="3"/>
  <c r="G129" i="3"/>
  <c r="G130" i="3"/>
  <c r="G132" i="3"/>
  <c r="G133" i="3"/>
  <c r="G134" i="3"/>
  <c r="G135" i="3"/>
  <c r="G136" i="3"/>
  <c r="G138" i="3"/>
  <c r="G139" i="3"/>
  <c r="G140" i="3"/>
  <c r="G141" i="3"/>
  <c r="G142" i="3"/>
  <c r="G143" i="3"/>
  <c r="G144" i="3"/>
  <c r="G145" i="3"/>
  <c r="G146" i="3"/>
  <c r="G148" i="3"/>
  <c r="G150" i="3"/>
  <c r="G151" i="3"/>
  <c r="G152" i="3"/>
  <c r="G153" i="3"/>
  <c r="G154" i="3"/>
  <c r="G157" i="3"/>
  <c r="G158" i="3"/>
  <c r="G159" i="3"/>
  <c r="G162" i="3"/>
  <c r="G167" i="3"/>
  <c r="G168" i="3"/>
  <c r="G171" i="3"/>
  <c r="G174" i="3"/>
  <c r="G175" i="3"/>
  <c r="G176" i="3"/>
  <c r="G177" i="3"/>
  <c r="G179" i="3"/>
  <c r="G181" i="3"/>
  <c r="H8" i="3"/>
  <c r="H9" i="3"/>
  <c r="H11" i="3"/>
  <c r="H13" i="3"/>
  <c r="H16" i="3"/>
  <c r="H17" i="3"/>
  <c r="H18" i="3"/>
  <c r="H20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H36" i="3"/>
  <c r="H38" i="3"/>
  <c r="H39" i="3"/>
  <c r="H40" i="3"/>
  <c r="H41" i="3"/>
  <c r="H42" i="3"/>
  <c r="H43" i="3"/>
  <c r="H46" i="3"/>
  <c r="H47" i="3"/>
  <c r="H48" i="3"/>
  <c r="H51" i="3"/>
  <c r="H52" i="3"/>
  <c r="H55" i="3"/>
  <c r="H59" i="3"/>
  <c r="H60" i="3"/>
  <c r="H63" i="3"/>
  <c r="H64" i="3"/>
  <c r="H65" i="3"/>
  <c r="H66" i="3"/>
  <c r="H67" i="3"/>
  <c r="H69" i="3"/>
  <c r="G8" i="3"/>
  <c r="G9" i="3"/>
  <c r="G11" i="3"/>
  <c r="G13" i="3"/>
  <c r="G16" i="3"/>
  <c r="G17" i="3"/>
  <c r="G18" i="3"/>
  <c r="G20" i="3"/>
  <c r="G21" i="3"/>
  <c r="G22" i="3"/>
  <c r="G23" i="3"/>
  <c r="G24" i="3"/>
  <c r="G26" i="3"/>
  <c r="G27" i="3"/>
  <c r="G28" i="3"/>
  <c r="G29" i="3"/>
  <c r="G30" i="3"/>
  <c r="G31" i="3"/>
  <c r="G32" i="3"/>
  <c r="G33" i="3"/>
  <c r="G34" i="3"/>
  <c r="G36" i="3"/>
  <c r="G38" i="3"/>
  <c r="G39" i="3"/>
  <c r="G40" i="3"/>
  <c r="G41" i="3"/>
  <c r="G42" i="3"/>
  <c r="G43" i="3"/>
  <c r="G46" i="3"/>
  <c r="G47" i="3"/>
  <c r="G48" i="3"/>
  <c r="G51" i="3"/>
  <c r="G52" i="3"/>
  <c r="G55" i="3"/>
  <c r="G59" i="3"/>
  <c r="G60" i="3"/>
  <c r="G63" i="3"/>
  <c r="G64" i="3"/>
  <c r="G65" i="3"/>
  <c r="G66" i="3"/>
  <c r="G67" i="3"/>
  <c r="G69" i="3"/>
  <c r="D84" i="3"/>
  <c r="H74" i="3"/>
  <c r="H76" i="3"/>
  <c r="H78" i="3"/>
  <c r="H81" i="3"/>
  <c r="H82" i="3"/>
  <c r="H83" i="3"/>
  <c r="H85" i="3"/>
  <c r="H87" i="3"/>
  <c r="H88" i="3"/>
  <c r="H89" i="3"/>
  <c r="H90" i="3"/>
  <c r="H91" i="3"/>
  <c r="H92" i="3"/>
  <c r="H94" i="3"/>
  <c r="G74" i="3"/>
  <c r="G76" i="3"/>
  <c r="G78" i="3"/>
  <c r="G81" i="3"/>
  <c r="G82" i="3"/>
  <c r="G83" i="3"/>
  <c r="G85" i="3"/>
  <c r="G87" i="3"/>
  <c r="G88" i="3"/>
  <c r="G89" i="3"/>
  <c r="G90" i="3"/>
  <c r="G91" i="3"/>
  <c r="G92" i="3"/>
  <c r="G94" i="3"/>
  <c r="F164" i="3"/>
  <c r="F163" i="3" s="1"/>
  <c r="F225" i="3" l="1"/>
  <c r="F313" i="3"/>
  <c r="G313" i="3" s="1"/>
  <c r="G292" i="3"/>
  <c r="G293" i="3"/>
  <c r="G294" i="3"/>
  <c r="F291" i="3"/>
  <c r="G277" i="3"/>
  <c r="F271" i="3"/>
  <c r="F280" i="3"/>
  <c r="F362" i="3"/>
  <c r="F355" i="3"/>
  <c r="F377" i="3"/>
  <c r="F376" i="3" s="1"/>
  <c r="G339" i="3"/>
  <c r="H339" i="3"/>
  <c r="F384" i="3"/>
  <c r="H439" i="3"/>
  <c r="G439" i="3"/>
  <c r="H438" i="3"/>
  <c r="G438" i="3"/>
  <c r="F437" i="3"/>
  <c r="E437" i="3"/>
  <c r="D437" i="3"/>
  <c r="G411" i="3"/>
  <c r="H411" i="3"/>
  <c r="F395" i="3"/>
  <c r="G395" i="3" s="1"/>
  <c r="E173" i="3"/>
  <c r="E178" i="3"/>
  <c r="E137" i="3"/>
  <c r="E62" i="3"/>
  <c r="E321" i="3"/>
  <c r="H394" i="3"/>
  <c r="H396" i="3"/>
  <c r="H398" i="3"/>
  <c r="H401" i="3"/>
  <c r="H402" i="3"/>
  <c r="H403" i="3"/>
  <c r="H405" i="3"/>
  <c r="H406" i="3"/>
  <c r="H407" i="3"/>
  <c r="H409" i="3"/>
  <c r="H410" i="3"/>
  <c r="H412" i="3"/>
  <c r="H413" i="3"/>
  <c r="H414" i="3"/>
  <c r="H415" i="3"/>
  <c r="H417" i="3"/>
  <c r="H419" i="3"/>
  <c r="H420" i="3"/>
  <c r="H421" i="3"/>
  <c r="H422" i="3"/>
  <c r="H425" i="3"/>
  <c r="H426" i="3"/>
  <c r="G394" i="3"/>
  <c r="G396" i="3"/>
  <c r="G398" i="3"/>
  <c r="G401" i="3"/>
  <c r="G402" i="3"/>
  <c r="G403" i="3"/>
  <c r="G405" i="3"/>
  <c r="G406" i="3"/>
  <c r="G407" i="3"/>
  <c r="G409" i="3"/>
  <c r="G410" i="3"/>
  <c r="G412" i="3"/>
  <c r="G413" i="3"/>
  <c r="G414" i="3"/>
  <c r="G415" i="3"/>
  <c r="G417" i="3"/>
  <c r="G419" i="3"/>
  <c r="G420" i="3"/>
  <c r="G421" i="3"/>
  <c r="G422" i="3"/>
  <c r="G425" i="3"/>
  <c r="G426" i="3"/>
  <c r="G427" i="3"/>
  <c r="G429" i="3"/>
  <c r="G430" i="3"/>
  <c r="G431" i="3"/>
  <c r="G434" i="3"/>
  <c r="G435" i="3"/>
  <c r="G436" i="3"/>
  <c r="G441" i="3"/>
  <c r="G445" i="3"/>
  <c r="G446" i="3"/>
  <c r="G448" i="3"/>
  <c r="G449" i="3"/>
  <c r="G450" i="3"/>
  <c r="E475" i="3"/>
  <c r="H313" i="3" l="1"/>
  <c r="H437" i="3"/>
  <c r="F312" i="3"/>
  <c r="H312" i="3" s="1"/>
  <c r="G312" i="3"/>
  <c r="G437" i="3"/>
  <c r="H395" i="3"/>
  <c r="G342" i="3"/>
  <c r="H342" i="3"/>
  <c r="D173" i="3"/>
  <c r="E180" i="3"/>
  <c r="F180" i="3"/>
  <c r="D180" i="3"/>
  <c r="D68" i="3"/>
  <c r="G180" i="3" l="1"/>
  <c r="H180" i="3"/>
  <c r="H291" i="3"/>
  <c r="H280" i="3"/>
  <c r="H53" i="10"/>
  <c r="G53" i="10"/>
  <c r="E93" i="10"/>
  <c r="E80" i="10" s="1"/>
  <c r="E75" i="10" s="1"/>
  <c r="F93" i="10"/>
  <c r="H165" i="3" l="1"/>
  <c r="H164" i="3" l="1"/>
  <c r="H163" i="3"/>
  <c r="C4" i="3"/>
  <c r="C515" i="3" s="1"/>
  <c r="H8" i="10"/>
  <c r="E25" i="7" l="1"/>
  <c r="H28" i="7" l="1"/>
  <c r="H29" i="7"/>
  <c r="G28" i="7"/>
  <c r="G29" i="7"/>
  <c r="F22" i="7"/>
  <c r="G21" i="7"/>
  <c r="F7" i="9" l="1"/>
  <c r="H15" i="9"/>
  <c r="H13" i="9"/>
  <c r="G13" i="9"/>
  <c r="C12" i="9"/>
  <c r="F12" i="9"/>
  <c r="D32" i="9"/>
  <c r="F32" i="9"/>
  <c r="H12" i="9" l="1"/>
  <c r="G12" i="9"/>
  <c r="D259" i="5"/>
  <c r="D45" i="5"/>
  <c r="D125" i="5"/>
  <c r="D154" i="5"/>
  <c r="D177" i="5"/>
  <c r="D281" i="5"/>
  <c r="D221" i="5"/>
  <c r="D186" i="5" l="1"/>
  <c r="D118" i="5"/>
  <c r="D117" i="5"/>
  <c r="D105" i="5"/>
  <c r="D86" i="5"/>
  <c r="D44" i="5"/>
  <c r="G9" i="5"/>
  <c r="D14" i="5"/>
  <c r="D13" i="5" s="1"/>
  <c r="D6" i="5"/>
  <c r="D5" i="5" s="1"/>
  <c r="D85" i="5" l="1"/>
  <c r="D295" i="5" s="1"/>
  <c r="D66" i="11" l="1"/>
  <c r="D5" i="11" s="1"/>
  <c r="D505" i="3" l="1"/>
  <c r="D504" i="3" s="1"/>
  <c r="D508" i="3"/>
  <c r="D492" i="3"/>
  <c r="D490" i="3"/>
  <c r="D483" i="3"/>
  <c r="D479" i="3"/>
  <c r="D475" i="3"/>
  <c r="D472" i="3"/>
  <c r="D468" i="3"/>
  <c r="D424" i="3"/>
  <c r="D423" i="3" s="1"/>
  <c r="D418" i="3"/>
  <c r="E418" i="3"/>
  <c r="D416" i="3"/>
  <c r="D408" i="3"/>
  <c r="D400" i="3"/>
  <c r="D397" i="3"/>
  <c r="D393" i="3"/>
  <c r="D355" i="3"/>
  <c r="D344" i="3"/>
  <c r="D353" i="3"/>
  <c r="D362" i="3"/>
  <c r="D361" i="3" s="1"/>
  <c r="D367" i="3"/>
  <c r="D369" i="3"/>
  <c r="D372" i="3"/>
  <c r="D371" i="3" s="1"/>
  <c r="D384" i="3"/>
  <c r="D388" i="3"/>
  <c r="D321" i="3"/>
  <c r="D320" i="3" s="1"/>
  <c r="D319" i="3" s="1"/>
  <c r="D297" i="3"/>
  <c r="D296" i="3" s="1"/>
  <c r="D289" i="3"/>
  <c r="D280" i="3"/>
  <c r="D275" i="3"/>
  <c r="D271" i="3"/>
  <c r="D268" i="3"/>
  <c r="D264" i="3"/>
  <c r="D340" i="3"/>
  <c r="D335" i="3"/>
  <c r="D330" i="3"/>
  <c r="D332" i="3"/>
  <c r="D327" i="3"/>
  <c r="D242" i="3"/>
  <c r="D241" i="3" s="1"/>
  <c r="D246" i="3"/>
  <c r="D245" i="3" s="1"/>
  <c r="D237" i="3"/>
  <c r="D236" i="3" s="1"/>
  <c r="D233" i="3"/>
  <c r="D232" i="3" s="1"/>
  <c r="D230" i="3"/>
  <c r="D229" i="3" s="1"/>
  <c r="D225" i="3"/>
  <c r="D224" i="3" s="1"/>
  <c r="D217" i="3"/>
  <c r="D215" i="3"/>
  <c r="D205" i="3"/>
  <c r="D198" i="3"/>
  <c r="D193" i="3"/>
  <c r="D190" i="3"/>
  <c r="D188" i="3"/>
  <c r="D185" i="3"/>
  <c r="G119" i="3"/>
  <c r="G122" i="3"/>
  <c r="G124" i="3"/>
  <c r="G127" i="3"/>
  <c r="D178" i="3"/>
  <c r="D170" i="3"/>
  <c r="D172" i="3"/>
  <c r="D166" i="3"/>
  <c r="D165" i="3" s="1"/>
  <c r="D164" i="3" s="1"/>
  <c r="D163" i="3" s="1"/>
  <c r="D161" i="3"/>
  <c r="D160" i="3" s="1"/>
  <c r="D156" i="3"/>
  <c r="D155" i="3" s="1"/>
  <c r="D149" i="3"/>
  <c r="D147" i="3"/>
  <c r="D137" i="3"/>
  <c r="D131" i="3"/>
  <c r="D126" i="3"/>
  <c r="D123" i="3"/>
  <c r="D121" i="3"/>
  <c r="D118" i="3"/>
  <c r="D93" i="3"/>
  <c r="D86" i="3"/>
  <c r="D80" i="3"/>
  <c r="D73" i="3"/>
  <c r="D75" i="3"/>
  <c r="D77" i="3"/>
  <c r="D58" i="3"/>
  <c r="D57" i="3" s="1"/>
  <c r="D62" i="3"/>
  <c r="D50" i="3"/>
  <c r="D49" i="3" s="1"/>
  <c r="D45" i="3"/>
  <c r="D44" i="3" s="1"/>
  <c r="H58" i="10"/>
  <c r="G58" i="10"/>
  <c r="H55" i="10"/>
  <c r="G55" i="10"/>
  <c r="D7" i="7"/>
  <c r="D10" i="7"/>
  <c r="D12" i="7"/>
  <c r="D18" i="7"/>
  <c r="D22" i="7"/>
  <c r="D25" i="7"/>
  <c r="D33" i="7"/>
  <c r="D36" i="7"/>
  <c r="E44" i="9"/>
  <c r="E43" i="9" s="1"/>
  <c r="H23" i="9"/>
  <c r="H24" i="9"/>
  <c r="H10" i="9"/>
  <c r="G8" i="9"/>
  <c r="G9" i="9"/>
  <c r="G10" i="9"/>
  <c r="G11" i="9"/>
  <c r="G15" i="9"/>
  <c r="G17" i="9"/>
  <c r="G18" i="9"/>
  <c r="G19" i="9"/>
  <c r="G22" i="9"/>
  <c r="G23" i="9"/>
  <c r="G27" i="9"/>
  <c r="G30" i="9"/>
  <c r="G31" i="9"/>
  <c r="G32" i="9"/>
  <c r="G33" i="9"/>
  <c r="G36" i="9"/>
  <c r="G37" i="9"/>
  <c r="G40" i="9"/>
  <c r="G42" i="9"/>
  <c r="H8" i="9"/>
  <c r="H9" i="9"/>
  <c r="H11" i="9"/>
  <c r="H17" i="9"/>
  <c r="H18" i="9"/>
  <c r="H19" i="9"/>
  <c r="H22" i="9"/>
  <c r="H27" i="9"/>
  <c r="H30" i="9"/>
  <c r="H31" i="9"/>
  <c r="H33" i="9"/>
  <c r="H36" i="9"/>
  <c r="H37" i="9"/>
  <c r="H40" i="9"/>
  <c r="H42" i="9"/>
  <c r="D5" i="3" l="1"/>
  <c r="D263" i="3"/>
  <c r="D192" i="3"/>
  <c r="D169" i="3"/>
  <c r="D383" i="3"/>
  <c r="D382" i="3" s="1"/>
  <c r="D392" i="3"/>
  <c r="D467" i="3"/>
  <c r="D117" i="3"/>
  <c r="D503" i="3"/>
  <c r="D474" i="3"/>
  <c r="D399" i="3"/>
  <c r="D366" i="3"/>
  <c r="D270" i="3"/>
  <c r="D326" i="3"/>
  <c r="D334" i="3"/>
  <c r="D240" i="3"/>
  <c r="D184" i="3"/>
  <c r="D125" i="3"/>
  <c r="D79" i="3"/>
  <c r="D72" i="3"/>
  <c r="D61" i="3"/>
  <c r="D56" i="3" s="1"/>
  <c r="D40" i="7"/>
  <c r="D6" i="7" s="1"/>
  <c r="D262" i="3" l="1"/>
  <c r="D261" i="3" s="1"/>
  <c r="C18" i="8"/>
  <c r="D391" i="3"/>
  <c r="D390" i="3" s="1"/>
  <c r="D466" i="3"/>
  <c r="D465" i="3" s="1"/>
  <c r="D116" i="3"/>
  <c r="D115" i="3" s="1"/>
  <c r="D325" i="3"/>
  <c r="D324" i="3" s="1"/>
  <c r="D183" i="3"/>
  <c r="D182" i="3" s="1"/>
  <c r="D71" i="3"/>
  <c r="D70" i="3" s="1"/>
  <c r="D4" i="3"/>
  <c r="E47" i="9" l="1"/>
  <c r="D14" i="8" s="1"/>
  <c r="D515" i="3"/>
  <c r="C17" i="8"/>
  <c r="D13" i="8" l="1"/>
  <c r="G50" i="10"/>
  <c r="G49" i="10"/>
  <c r="F13" i="5" l="1"/>
  <c r="E14" i="5"/>
  <c r="E13" i="5" s="1"/>
  <c r="G15" i="5"/>
  <c r="F28" i="5"/>
  <c r="E28" i="5"/>
  <c r="E27" i="5" s="1"/>
  <c r="F27" i="5" l="1"/>
  <c r="H27" i="5" s="1"/>
  <c r="H28" i="5"/>
  <c r="H13" i="5"/>
  <c r="G13" i="5"/>
  <c r="G14" i="5"/>
  <c r="F186" i="5"/>
  <c r="H186" i="5" s="1"/>
  <c r="E259" i="5" l="1"/>
  <c r="C66" i="11" l="1"/>
  <c r="F10" i="3"/>
  <c r="H328" i="3"/>
  <c r="H329" i="3"/>
  <c r="H331" i="3"/>
  <c r="H333" i="3"/>
  <c r="H336" i="3"/>
  <c r="H337" i="3"/>
  <c r="H338" i="3"/>
  <c r="H341" i="3"/>
  <c r="H343" i="3"/>
  <c r="H345" i="3"/>
  <c r="H346" i="3"/>
  <c r="H347" i="3"/>
  <c r="H348" i="3"/>
  <c r="H349" i="3"/>
  <c r="H350" i="3"/>
  <c r="H351" i="3"/>
  <c r="H352" i="3"/>
  <c r="H354" i="3"/>
  <c r="H356" i="3"/>
  <c r="H357" i="3"/>
  <c r="H358" i="3"/>
  <c r="H360" i="3"/>
  <c r="H363" i="3"/>
  <c r="H364" i="3"/>
  <c r="H365" i="3"/>
  <c r="H368" i="3"/>
  <c r="H370" i="3"/>
  <c r="H373" i="3"/>
  <c r="H374" i="3"/>
  <c r="H375" i="3"/>
  <c r="H376" i="3"/>
  <c r="H377" i="3"/>
  <c r="H378" i="3"/>
  <c r="H379" i="3"/>
  <c r="H380" i="3"/>
  <c r="H381" i="3"/>
  <c r="H385" i="3"/>
  <c r="H386" i="3"/>
  <c r="H387" i="3"/>
  <c r="H389" i="3"/>
  <c r="G328" i="3"/>
  <c r="G329" i="3"/>
  <c r="G331" i="3"/>
  <c r="G333" i="3"/>
  <c r="G336" i="3"/>
  <c r="G337" i="3"/>
  <c r="G338" i="3"/>
  <c r="G341" i="3"/>
  <c r="G343" i="3"/>
  <c r="G345" i="3"/>
  <c r="G346" i="3"/>
  <c r="G347" i="3"/>
  <c r="G348" i="3"/>
  <c r="G349" i="3"/>
  <c r="G350" i="3"/>
  <c r="G351" i="3"/>
  <c r="G352" i="3"/>
  <c r="G354" i="3"/>
  <c r="G356" i="3"/>
  <c r="G357" i="3"/>
  <c r="G358" i="3"/>
  <c r="G360" i="3"/>
  <c r="G363" i="3"/>
  <c r="G364" i="3"/>
  <c r="G365" i="3"/>
  <c r="G368" i="3"/>
  <c r="G370" i="3"/>
  <c r="G373" i="3"/>
  <c r="G374" i="3"/>
  <c r="G375" i="3"/>
  <c r="G376" i="3"/>
  <c r="G377" i="3"/>
  <c r="G378" i="3"/>
  <c r="G379" i="3"/>
  <c r="G380" i="3"/>
  <c r="G381" i="3"/>
  <c r="G385" i="3"/>
  <c r="G386" i="3"/>
  <c r="G387" i="3"/>
  <c r="G389" i="3"/>
  <c r="F268" i="3"/>
  <c r="H265" i="3"/>
  <c r="H267" i="3"/>
  <c r="H269" i="3"/>
  <c r="H272" i="3"/>
  <c r="H273" i="3"/>
  <c r="G265" i="3"/>
  <c r="G267" i="3"/>
  <c r="G269" i="3"/>
  <c r="G272" i="3"/>
  <c r="G273" i="3"/>
  <c r="G274" i="3"/>
  <c r="G276" i="3"/>
  <c r="G295" i="3"/>
  <c r="G298" i="3"/>
  <c r="G186" i="3"/>
  <c r="G187" i="3"/>
  <c r="G189" i="3"/>
  <c r="G191" i="3"/>
  <c r="G194" i="3"/>
  <c r="G195" i="3"/>
  <c r="G196" i="3"/>
  <c r="G197" i="3"/>
  <c r="G199" i="3"/>
  <c r="G200" i="3"/>
  <c r="G201" i="3"/>
  <c r="G202" i="3"/>
  <c r="G203" i="3"/>
  <c r="G204" i="3"/>
  <c r="G206" i="3"/>
  <c r="G207" i="3"/>
  <c r="G208" i="3"/>
  <c r="G209" i="3"/>
  <c r="G210" i="3"/>
  <c r="G211" i="3"/>
  <c r="G212" i="3"/>
  <c r="G213" i="3"/>
  <c r="G214" i="3"/>
  <c r="G216" i="3"/>
  <c r="G218" i="3"/>
  <c r="G219" i="3"/>
  <c r="G220" i="3"/>
  <c r="G221" i="3"/>
  <c r="G222" i="3"/>
  <c r="G223" i="3"/>
  <c r="G226" i="3"/>
  <c r="G227" i="3"/>
  <c r="G231" i="3"/>
  <c r="G234" i="3"/>
  <c r="G235" i="3"/>
  <c r="G238" i="3"/>
  <c r="G239" i="3"/>
  <c r="G243" i="3"/>
  <c r="G244" i="3"/>
  <c r="G247" i="3"/>
  <c r="G248" i="3"/>
  <c r="H186" i="3"/>
  <c r="H187" i="3"/>
  <c r="H189" i="3"/>
  <c r="H191" i="3"/>
  <c r="H194" i="3"/>
  <c r="H195" i="3"/>
  <c r="H196" i="3"/>
  <c r="H197" i="3"/>
  <c r="H199" i="3"/>
  <c r="H200" i="3"/>
  <c r="H201" i="3"/>
  <c r="H202" i="3"/>
  <c r="H203" i="3"/>
  <c r="H204" i="3"/>
  <c r="H206" i="3"/>
  <c r="H207" i="3"/>
  <c r="H208" i="3"/>
  <c r="H209" i="3"/>
  <c r="H210" i="3"/>
  <c r="H211" i="3"/>
  <c r="H212" i="3"/>
  <c r="H213" i="3"/>
  <c r="H214" i="3"/>
  <c r="H216" i="3"/>
  <c r="H218" i="3"/>
  <c r="H219" i="3"/>
  <c r="H220" i="3"/>
  <c r="H221" i="3"/>
  <c r="H222" i="3"/>
  <c r="H223" i="3"/>
  <c r="H226" i="3"/>
  <c r="H227" i="3"/>
  <c r="H231" i="3"/>
  <c r="H234" i="3"/>
  <c r="H235" i="3"/>
  <c r="H238" i="3"/>
  <c r="H239" i="3"/>
  <c r="H243" i="3"/>
  <c r="H244" i="3"/>
  <c r="H247" i="3"/>
  <c r="H248" i="3"/>
  <c r="H249" i="3"/>
  <c r="H250" i="3"/>
  <c r="H251" i="3"/>
  <c r="H253" i="3"/>
  <c r="H255" i="3"/>
  <c r="H257" i="3"/>
  <c r="H259" i="3"/>
  <c r="H260" i="3"/>
  <c r="F178" i="3"/>
  <c r="H178" i="3" l="1"/>
  <c r="G178" i="3"/>
  <c r="H10" i="3"/>
  <c r="H37" i="3"/>
  <c r="H15" i="3"/>
  <c r="H19" i="3"/>
  <c r="H25" i="3"/>
  <c r="H73" i="10"/>
  <c r="G85" i="10"/>
  <c r="F52" i="11" l="1"/>
  <c r="F38" i="11"/>
  <c r="C45" i="11" l="1"/>
  <c r="C21" i="11"/>
  <c r="F21" i="11"/>
  <c r="E21" i="11"/>
  <c r="C28" i="11"/>
  <c r="F45" i="11"/>
  <c r="C52" i="11"/>
  <c r="F6" i="11"/>
  <c r="F15" i="11"/>
  <c r="C59" i="11"/>
  <c r="C75" i="11"/>
  <c r="E15" i="11"/>
  <c r="C15" i="11"/>
  <c r="C38" i="11"/>
  <c r="E59" i="11"/>
  <c r="E75" i="11"/>
  <c r="E38" i="11"/>
  <c r="F59" i="11"/>
  <c r="F75" i="11"/>
  <c r="C6" i="11"/>
  <c r="E28" i="11"/>
  <c r="E52" i="11"/>
  <c r="E6" i="11"/>
  <c r="E45" i="11"/>
  <c r="F28" i="11"/>
  <c r="C5" i="11" l="1"/>
  <c r="G7" i="5" l="1"/>
  <c r="G8" i="5"/>
  <c r="G10" i="5"/>
  <c r="G11" i="5"/>
  <c r="G12" i="5"/>
  <c r="G29" i="5"/>
  <c r="G30" i="5"/>
  <c r="G31" i="5"/>
  <c r="G32" i="5"/>
  <c r="G33" i="5"/>
  <c r="G90" i="5"/>
  <c r="G92" i="5"/>
  <c r="G95" i="5"/>
  <c r="G96" i="5"/>
  <c r="G97" i="5"/>
  <c r="G98" i="5"/>
  <c r="G99" i="5"/>
  <c r="G103" i="5"/>
  <c r="G108" i="5"/>
  <c r="G110" i="5"/>
  <c r="G111" i="5"/>
  <c r="G112" i="5"/>
  <c r="G113" i="5"/>
  <c r="G114" i="5"/>
  <c r="G115" i="5"/>
  <c r="G116" i="5"/>
  <c r="G119" i="5"/>
  <c r="G120" i="5"/>
  <c r="G121" i="5"/>
  <c r="G122" i="5"/>
  <c r="G123" i="5"/>
  <c r="G124" i="5"/>
  <c r="G126" i="5"/>
  <c r="G182" i="5"/>
  <c r="G183" i="5"/>
  <c r="G184" i="5"/>
  <c r="G188" i="5"/>
  <c r="G224" i="5"/>
  <c r="G225" i="5"/>
  <c r="G226" i="5"/>
  <c r="G227" i="5"/>
  <c r="G228" i="5"/>
  <c r="G229" i="5"/>
  <c r="G230" i="5"/>
  <c r="G232" i="5"/>
  <c r="G233" i="5"/>
  <c r="G234" i="5"/>
  <c r="G235" i="5"/>
  <c r="G236" i="5"/>
  <c r="G238" i="5"/>
  <c r="G239" i="5"/>
  <c r="G240" i="5"/>
  <c r="G241" i="5"/>
  <c r="G242" i="5"/>
  <c r="G260" i="5"/>
  <c r="F38" i="7" l="1"/>
  <c r="G8" i="7" l="1"/>
  <c r="G9" i="7"/>
  <c r="G11" i="7"/>
  <c r="G13" i="7"/>
  <c r="G15" i="7"/>
  <c r="G16" i="7"/>
  <c r="G23" i="7"/>
  <c r="G24" i="7"/>
  <c r="G26" i="7"/>
  <c r="G27" i="7"/>
  <c r="G30" i="7"/>
  <c r="G31" i="7"/>
  <c r="G32" i="7"/>
  <c r="G34" i="7"/>
  <c r="G35" i="7"/>
  <c r="G37" i="7"/>
  <c r="H9" i="10" l="1"/>
  <c r="H11" i="10"/>
  <c r="H13" i="10"/>
  <c r="H16" i="10"/>
  <c r="H17" i="10"/>
  <c r="H18" i="10"/>
  <c r="H19" i="10"/>
  <c r="H21" i="10"/>
  <c r="H22" i="10"/>
  <c r="H23" i="10"/>
  <c r="H24" i="10"/>
  <c r="H25" i="10"/>
  <c r="H26" i="10"/>
  <c r="H28" i="10"/>
  <c r="H29" i="10"/>
  <c r="H30" i="10"/>
  <c r="H31" i="10"/>
  <c r="H32" i="10"/>
  <c r="H33" i="10"/>
  <c r="H34" i="10"/>
  <c r="H35" i="10"/>
  <c r="H36" i="10"/>
  <c r="H38" i="10"/>
  <c r="H40" i="10"/>
  <c r="H41" i="10"/>
  <c r="H42" i="10"/>
  <c r="H43" i="10"/>
  <c r="H45" i="10"/>
  <c r="H48" i="10"/>
  <c r="H49" i="10"/>
  <c r="H50" i="10"/>
  <c r="H64" i="10"/>
  <c r="H65" i="10"/>
  <c r="H68" i="10"/>
  <c r="H69" i="10"/>
  <c r="H72" i="10"/>
  <c r="H78" i="10"/>
  <c r="H79" i="10"/>
  <c r="H82" i="10"/>
  <c r="H83" i="10"/>
  <c r="H84" i="10"/>
  <c r="H85" i="10"/>
  <c r="H88" i="10"/>
  <c r="H90" i="10"/>
  <c r="H92" i="10"/>
  <c r="H94" i="10"/>
  <c r="H95" i="10"/>
  <c r="G8" i="10"/>
  <c r="G9" i="10"/>
  <c r="G11" i="10"/>
  <c r="G13" i="10"/>
  <c r="G16" i="10"/>
  <c r="G17" i="10"/>
  <c r="G18" i="10"/>
  <c r="G21" i="10"/>
  <c r="G22" i="10"/>
  <c r="G23" i="10"/>
  <c r="G24" i="10"/>
  <c r="G25" i="10"/>
  <c r="G26" i="10"/>
  <c r="G28" i="10"/>
  <c r="G29" i="10"/>
  <c r="G30" i="10"/>
  <c r="G31" i="10"/>
  <c r="G32" i="10"/>
  <c r="G33" i="10"/>
  <c r="G34" i="10"/>
  <c r="G35" i="10"/>
  <c r="G36" i="10"/>
  <c r="G38" i="10"/>
  <c r="G40" i="10"/>
  <c r="G41" i="10"/>
  <c r="G42" i="10"/>
  <c r="G43" i="10"/>
  <c r="G45" i="10"/>
  <c r="G48" i="10"/>
  <c r="G64" i="10"/>
  <c r="G65" i="10"/>
  <c r="G69" i="10"/>
  <c r="G72" i="10"/>
  <c r="G78" i="10"/>
  <c r="G79" i="10"/>
  <c r="G82" i="10"/>
  <c r="G83" i="10"/>
  <c r="G88" i="10"/>
  <c r="G90" i="10"/>
  <c r="G92" i="10"/>
  <c r="G94" i="10"/>
  <c r="G95" i="10"/>
  <c r="F490" i="3" l="1"/>
  <c r="E490" i="3"/>
  <c r="E355" i="3"/>
  <c r="E190" i="3"/>
  <c r="G513" i="3" l="1"/>
  <c r="H490" i="3"/>
  <c r="G490" i="3"/>
  <c r="G355" i="3"/>
  <c r="G511" i="3" l="1"/>
  <c r="G512" i="3"/>
  <c r="F6" i="5" l="1"/>
  <c r="H6" i="5" s="1"/>
  <c r="G177" i="5" l="1"/>
  <c r="E118" i="5"/>
  <c r="E105" i="5"/>
  <c r="G105" i="5" l="1"/>
  <c r="G154" i="5"/>
  <c r="G28" i="5"/>
  <c r="G20" i="7" l="1"/>
  <c r="H11" i="7"/>
  <c r="H31" i="7"/>
  <c r="H21" i="7"/>
  <c r="H20" i="7"/>
  <c r="H16" i="7"/>
  <c r="H14" i="7"/>
  <c r="H8" i="7"/>
  <c r="H9" i="7"/>
  <c r="H13" i="7"/>
  <c r="H15" i="7"/>
  <c r="H24" i="7"/>
  <c r="H26" i="7"/>
  <c r="H27" i="7"/>
  <c r="H30" i="7"/>
  <c r="H32" i="7"/>
  <c r="H35" i="7"/>
  <c r="H37" i="7"/>
  <c r="H39" i="7"/>
  <c r="C32" i="9"/>
  <c r="H32" i="9" s="1"/>
  <c r="D26" i="9"/>
  <c r="D25" i="9" s="1"/>
  <c r="D41" i="9"/>
  <c r="C41" i="9"/>
  <c r="C26" i="9"/>
  <c r="C16" i="9"/>
  <c r="C46" i="9"/>
  <c r="C25" i="9" l="1"/>
  <c r="H34" i="7"/>
  <c r="H23" i="7"/>
  <c r="F118" i="5"/>
  <c r="H118" i="5" s="1"/>
  <c r="G118" i="5" l="1"/>
  <c r="F117" i="5"/>
  <c r="H117" i="5" s="1"/>
  <c r="F340" i="3" l="1"/>
  <c r="F367" i="3"/>
  <c r="F289" i="3"/>
  <c r="E289" i="3"/>
  <c r="G289" i="3" l="1"/>
  <c r="H289" i="3"/>
  <c r="H44" i="5"/>
  <c r="G27" i="5"/>
  <c r="F85" i="5"/>
  <c r="H85" i="5" s="1"/>
  <c r="F52" i="10" l="1"/>
  <c r="G52" i="10" l="1"/>
  <c r="F45" i="9"/>
  <c r="G281" i="5" l="1"/>
  <c r="G259" i="5"/>
  <c r="G221" i="5"/>
  <c r="G187" i="5"/>
  <c r="E186" i="5" l="1"/>
  <c r="G186" i="5" l="1"/>
  <c r="G45" i="5"/>
  <c r="E117" i="5"/>
  <c r="G117" i="5" s="1"/>
  <c r="G125" i="5"/>
  <c r="E86" i="5"/>
  <c r="G86" i="5" s="1"/>
  <c r="E6" i="5"/>
  <c r="G6" i="5" s="1"/>
  <c r="F131" i="3"/>
  <c r="E131" i="3"/>
  <c r="E327" i="3"/>
  <c r="G327" i="3" s="1"/>
  <c r="G44" i="5" l="1"/>
  <c r="H131" i="3"/>
  <c r="G131" i="3"/>
  <c r="E5" i="5"/>
  <c r="F5" i="5"/>
  <c r="E85" i="5"/>
  <c r="E295" i="5" s="1"/>
  <c r="E304" i="3"/>
  <c r="E303" i="3" s="1"/>
  <c r="F304" i="3"/>
  <c r="E301" i="3"/>
  <c r="E300" i="3" s="1"/>
  <c r="F301" i="3"/>
  <c r="E297" i="3"/>
  <c r="F303" i="3" l="1"/>
  <c r="H304" i="3"/>
  <c r="G304" i="3"/>
  <c r="G301" i="3"/>
  <c r="H301" i="3"/>
  <c r="F295" i="5"/>
  <c r="H295" i="5" s="1"/>
  <c r="H5" i="5"/>
  <c r="G5" i="5"/>
  <c r="F300" i="3"/>
  <c r="E296" i="3"/>
  <c r="G85" i="5"/>
  <c r="E110" i="3"/>
  <c r="F110" i="3"/>
  <c r="E113" i="3"/>
  <c r="F113" i="3"/>
  <c r="E102" i="3"/>
  <c r="E101" i="3" s="1"/>
  <c r="F102" i="3"/>
  <c r="F101" i="3" s="1"/>
  <c r="E80" i="3"/>
  <c r="F80" i="3"/>
  <c r="G300" i="3" l="1"/>
  <c r="H300" i="3"/>
  <c r="G303" i="3"/>
  <c r="H303" i="3"/>
  <c r="H80" i="3"/>
  <c r="G80" i="3"/>
  <c r="G295" i="5"/>
  <c r="F109" i="3"/>
  <c r="F108" i="3" s="1"/>
  <c r="E109" i="3"/>
  <c r="E108" i="3" s="1"/>
  <c r="H95" i="3" l="1"/>
  <c r="H98" i="3"/>
  <c r="H99" i="3"/>
  <c r="H100" i="3"/>
  <c r="H103" i="3"/>
  <c r="H106" i="3"/>
  <c r="H107" i="3"/>
  <c r="H111" i="3"/>
  <c r="H112" i="3"/>
  <c r="H114" i="3"/>
  <c r="H429" i="3"/>
  <c r="H430" i="3"/>
  <c r="H431" i="3"/>
  <c r="H434" i="3"/>
  <c r="H435" i="3"/>
  <c r="H436" i="3"/>
  <c r="H441" i="3"/>
  <c r="H445" i="3"/>
  <c r="H446" i="3"/>
  <c r="H448" i="3"/>
  <c r="H449" i="3"/>
  <c r="H450" i="3"/>
  <c r="H514" i="3"/>
  <c r="G95" i="3"/>
  <c r="G98" i="3"/>
  <c r="G99" i="3"/>
  <c r="G100" i="3"/>
  <c r="G103" i="3"/>
  <c r="G106" i="3"/>
  <c r="G107" i="3"/>
  <c r="G111" i="3"/>
  <c r="G112" i="3"/>
  <c r="G114" i="3"/>
  <c r="G249" i="3"/>
  <c r="G250" i="3"/>
  <c r="G251" i="3"/>
  <c r="G253" i="3"/>
  <c r="G255" i="3"/>
  <c r="G257" i="3"/>
  <c r="G259" i="3"/>
  <c r="G260" i="3"/>
  <c r="E246" i="3" l="1"/>
  <c r="F246" i="3"/>
  <c r="G246" i="3" l="1"/>
  <c r="E170" i="3"/>
  <c r="F170" i="3"/>
  <c r="E97" i="3"/>
  <c r="H170" i="3" l="1"/>
  <c r="G170" i="3"/>
  <c r="F416" i="3"/>
  <c r="E416" i="3"/>
  <c r="E397" i="3"/>
  <c r="F397" i="3"/>
  <c r="E393" i="3"/>
  <c r="F393" i="3"/>
  <c r="E118" i="3"/>
  <c r="F118" i="3"/>
  <c r="H118" i="3" s="1"/>
  <c r="E388" i="3"/>
  <c r="F388" i="3"/>
  <c r="E497" i="3"/>
  <c r="F497" i="3"/>
  <c r="E242" i="3"/>
  <c r="E241" i="3" s="1"/>
  <c r="F242" i="3"/>
  <c r="F217" i="3"/>
  <c r="E215" i="3"/>
  <c r="E192" i="3" s="1"/>
  <c r="F215" i="3"/>
  <c r="F205" i="3"/>
  <c r="F198" i="3"/>
  <c r="F193" i="3"/>
  <c r="F190" i="3"/>
  <c r="E188" i="3"/>
  <c r="F188" i="3"/>
  <c r="E185" i="3"/>
  <c r="F185" i="3"/>
  <c r="E254" i="3"/>
  <c r="F254" i="3"/>
  <c r="H254" i="3" s="1"/>
  <c r="E256" i="3"/>
  <c r="F256" i="3"/>
  <c r="E258" i="3"/>
  <c r="F258" i="3"/>
  <c r="H246" i="3"/>
  <c r="E237" i="3"/>
  <c r="F237" i="3"/>
  <c r="E233" i="3"/>
  <c r="F233" i="3"/>
  <c r="H233" i="3" s="1"/>
  <c r="E230" i="3"/>
  <c r="F230" i="3"/>
  <c r="E149" i="3"/>
  <c r="F149" i="3"/>
  <c r="F173" i="3"/>
  <c r="E166" i="3"/>
  <c r="E165" i="3" s="1"/>
  <c r="F166" i="3"/>
  <c r="E161" i="3"/>
  <c r="F161" i="3"/>
  <c r="E156" i="3"/>
  <c r="F156" i="3"/>
  <c r="E147" i="3"/>
  <c r="F147" i="3"/>
  <c r="E126" i="3"/>
  <c r="F126" i="3"/>
  <c r="H126" i="3" s="1"/>
  <c r="F137" i="3"/>
  <c r="E121" i="3"/>
  <c r="F121" i="3"/>
  <c r="H121" i="3" s="1"/>
  <c r="E123" i="3"/>
  <c r="F123" i="3"/>
  <c r="H123" i="3" s="1"/>
  <c r="E184" i="3" l="1"/>
  <c r="H147" i="3"/>
  <c r="G147" i="3"/>
  <c r="H149" i="3"/>
  <c r="G149" i="3"/>
  <c r="G161" i="3"/>
  <c r="H161" i="3"/>
  <c r="G173" i="3"/>
  <c r="H173" i="3"/>
  <c r="G137" i="3"/>
  <c r="H137" i="3"/>
  <c r="H156" i="3"/>
  <c r="G156" i="3"/>
  <c r="G165" i="3"/>
  <c r="E164" i="3"/>
  <c r="G497" i="3"/>
  <c r="H497" i="3"/>
  <c r="G166" i="3"/>
  <c r="H166" i="3"/>
  <c r="G123" i="3"/>
  <c r="G118" i="3"/>
  <c r="G397" i="3"/>
  <c r="H397" i="3"/>
  <c r="H416" i="3"/>
  <c r="G416" i="3"/>
  <c r="G393" i="3"/>
  <c r="H393" i="3"/>
  <c r="G126" i="3"/>
  <c r="H256" i="3"/>
  <c r="H193" i="3"/>
  <c r="G121" i="3"/>
  <c r="H230" i="3"/>
  <c r="H217" i="3"/>
  <c r="G242" i="3"/>
  <c r="H242" i="3"/>
  <c r="H185" i="3"/>
  <c r="H205" i="3"/>
  <c r="H225" i="3"/>
  <c r="H258" i="3"/>
  <c r="H188" i="3"/>
  <c r="H237" i="3"/>
  <c r="H215" i="3"/>
  <c r="F383" i="3"/>
  <c r="G388" i="3"/>
  <c r="H198" i="3"/>
  <c r="E236" i="3"/>
  <c r="G237" i="3"/>
  <c r="E232" i="3"/>
  <c r="G233" i="3"/>
  <c r="E229" i="3"/>
  <c r="G230" i="3"/>
  <c r="E224" i="3"/>
  <c r="G225" i="3"/>
  <c r="G217" i="3"/>
  <c r="G215" i="3"/>
  <c r="G205" i="3"/>
  <c r="G198" i="3"/>
  <c r="G193" i="3"/>
  <c r="H190" i="3"/>
  <c r="G190" i="3"/>
  <c r="G188" i="3"/>
  <c r="G185" i="3"/>
  <c r="E172" i="3"/>
  <c r="E169" i="3" s="1"/>
  <c r="E160" i="3"/>
  <c r="E155" i="3"/>
  <c r="F392" i="3"/>
  <c r="F155" i="3"/>
  <c r="F224" i="3"/>
  <c r="H224" i="3" s="1"/>
  <c r="G258" i="3"/>
  <c r="F236" i="3"/>
  <c r="H236" i="3" s="1"/>
  <c r="G256" i="3"/>
  <c r="F232" i="3"/>
  <c r="F241" i="3"/>
  <c r="F160" i="3"/>
  <c r="F229" i="3"/>
  <c r="H229" i="3" s="1"/>
  <c r="G254" i="3"/>
  <c r="F245" i="3"/>
  <c r="F192" i="3"/>
  <c r="F172" i="3"/>
  <c r="E245" i="3"/>
  <c r="F125" i="3"/>
  <c r="E125" i="3"/>
  <c r="F117" i="3"/>
  <c r="H117" i="3" s="1"/>
  <c r="E117" i="3"/>
  <c r="E392" i="3"/>
  <c r="F184" i="3"/>
  <c r="E510" i="3"/>
  <c r="F510" i="3"/>
  <c r="E320" i="3"/>
  <c r="E319" i="3" s="1"/>
  <c r="F321" i="3"/>
  <c r="F297" i="3"/>
  <c r="H297" i="3" s="1"/>
  <c r="E280" i="3"/>
  <c r="E275" i="3"/>
  <c r="F275" i="3"/>
  <c r="H275" i="3" s="1"/>
  <c r="E271" i="3"/>
  <c r="E268" i="3"/>
  <c r="G268" i="3" s="1"/>
  <c r="E266" i="3"/>
  <c r="F266" i="3"/>
  <c r="E264" i="3"/>
  <c r="F264" i="3"/>
  <c r="H268" i="3"/>
  <c r="E183" i="3" l="1"/>
  <c r="F169" i="3"/>
  <c r="G172" i="3"/>
  <c r="H172" i="3"/>
  <c r="E163" i="3"/>
  <c r="G163" i="3" s="1"/>
  <c r="G164" i="3"/>
  <c r="H321" i="3"/>
  <c r="G321" i="3"/>
  <c r="H155" i="3"/>
  <c r="G155" i="3"/>
  <c r="G510" i="3"/>
  <c r="F116" i="3"/>
  <c r="H125" i="3"/>
  <c r="G160" i="3"/>
  <c r="H160" i="3"/>
  <c r="H232" i="3"/>
  <c r="G232" i="3"/>
  <c r="E270" i="3"/>
  <c r="H392" i="3"/>
  <c r="G392" i="3"/>
  <c r="G125" i="3"/>
  <c r="G117" i="3"/>
  <c r="G291" i="3"/>
  <c r="H184" i="3"/>
  <c r="H192" i="3"/>
  <c r="G241" i="3"/>
  <c r="H241" i="3"/>
  <c r="H264" i="3"/>
  <c r="G264" i="3"/>
  <c r="H266" i="3"/>
  <c r="G266" i="3"/>
  <c r="G271" i="3"/>
  <c r="H271" i="3"/>
  <c r="H245" i="3"/>
  <c r="G297" i="3"/>
  <c r="G280" i="3"/>
  <c r="E240" i="3"/>
  <c r="E182" i="3" s="1"/>
  <c r="G245" i="3"/>
  <c r="G236" i="3"/>
  <c r="G229" i="3"/>
  <c r="G224" i="3"/>
  <c r="G192" i="3"/>
  <c r="G184" i="3"/>
  <c r="F270" i="3"/>
  <c r="E116" i="3"/>
  <c r="E115" i="3" s="1"/>
  <c r="F296" i="3"/>
  <c r="H296" i="3" s="1"/>
  <c r="H513" i="3"/>
  <c r="F320" i="3"/>
  <c r="F240" i="3"/>
  <c r="H240" i="3" s="1"/>
  <c r="F183" i="3"/>
  <c r="F263" i="3"/>
  <c r="E263" i="3"/>
  <c r="H327" i="3"/>
  <c r="E330" i="3"/>
  <c r="F330" i="3"/>
  <c r="E332" i="3"/>
  <c r="F332" i="3"/>
  <c r="E340" i="3"/>
  <c r="G340" i="3" s="1"/>
  <c r="H340" i="3"/>
  <c r="E344" i="3"/>
  <c r="E353" i="3"/>
  <c r="F353" i="3"/>
  <c r="H355" i="3"/>
  <c r="E362" i="3"/>
  <c r="E361" i="3" s="1"/>
  <c r="E367" i="3"/>
  <c r="G367" i="3" s="1"/>
  <c r="E369" i="3"/>
  <c r="F369" i="3"/>
  <c r="E372" i="3"/>
  <c r="E371" i="3" s="1"/>
  <c r="F372" i="3"/>
  <c r="E384" i="3"/>
  <c r="H384" i="3"/>
  <c r="H388" i="3"/>
  <c r="E404" i="3"/>
  <c r="F404" i="3"/>
  <c r="E400" i="3"/>
  <c r="F400" i="3"/>
  <c r="E408" i="3"/>
  <c r="F408" i="3"/>
  <c r="F418" i="3"/>
  <c r="E424" i="3"/>
  <c r="F424" i="3"/>
  <c r="E447" i="3"/>
  <c r="E443" i="3" s="1"/>
  <c r="E442" i="3" s="1"/>
  <c r="F447" i="3"/>
  <c r="F443" i="3" s="1"/>
  <c r="F442" i="3" s="1"/>
  <c r="E508" i="3"/>
  <c r="F508" i="3"/>
  <c r="E505" i="3"/>
  <c r="F505" i="3"/>
  <c r="H505" i="3" s="1"/>
  <c r="E496" i="3"/>
  <c r="F496" i="3"/>
  <c r="E492" i="3"/>
  <c r="F492" i="3"/>
  <c r="E483" i="3"/>
  <c r="F483" i="3"/>
  <c r="E479" i="3"/>
  <c r="F479" i="3"/>
  <c r="E472" i="3"/>
  <c r="F472" i="3"/>
  <c r="E468" i="3"/>
  <c r="F468" i="3"/>
  <c r="F467" i="3" s="1"/>
  <c r="H367" i="3"/>
  <c r="H427" i="3"/>
  <c r="E105" i="3"/>
  <c r="E104" i="3" s="1"/>
  <c r="E96" i="3"/>
  <c r="E93" i="3"/>
  <c r="E84" i="3"/>
  <c r="E86" i="3"/>
  <c r="E77" i="3"/>
  <c r="E75" i="3"/>
  <c r="E73" i="3"/>
  <c r="E50" i="3"/>
  <c r="E49" i="3" s="1"/>
  <c r="F50" i="3"/>
  <c r="E68" i="3"/>
  <c r="E58" i="3"/>
  <c r="E57" i="3" s="1"/>
  <c r="E54" i="3"/>
  <c r="E53" i="3" s="1"/>
  <c r="E45" i="3"/>
  <c r="E44" i="3" s="1"/>
  <c r="E37" i="3"/>
  <c r="G37" i="3" s="1"/>
  <c r="E35" i="3"/>
  <c r="E25" i="3"/>
  <c r="G25" i="3" s="1"/>
  <c r="E19" i="3"/>
  <c r="G19" i="3" s="1"/>
  <c r="E15" i="3"/>
  <c r="G15" i="3" s="1"/>
  <c r="E12" i="3"/>
  <c r="E10" i="3"/>
  <c r="G10" i="3" s="1"/>
  <c r="E7" i="3"/>
  <c r="H52" i="10"/>
  <c r="H39" i="10"/>
  <c r="E54" i="10"/>
  <c r="E51" i="10" s="1"/>
  <c r="E467" i="3" l="1"/>
  <c r="F182" i="3"/>
  <c r="H182" i="3" s="1"/>
  <c r="F326" i="3"/>
  <c r="G468" i="3"/>
  <c r="H468" i="3"/>
  <c r="E262" i="3"/>
  <c r="E261" i="3" s="1"/>
  <c r="G447" i="3"/>
  <c r="G475" i="3"/>
  <c r="H475" i="3"/>
  <c r="G483" i="3"/>
  <c r="H483" i="3"/>
  <c r="H508" i="3"/>
  <c r="G508" i="3"/>
  <c r="H479" i="3"/>
  <c r="G479" i="3"/>
  <c r="H320" i="3"/>
  <c r="G320" i="3"/>
  <c r="F262" i="3"/>
  <c r="G50" i="3"/>
  <c r="H50" i="3"/>
  <c r="H472" i="3"/>
  <c r="G472" i="3"/>
  <c r="G444" i="3"/>
  <c r="H169" i="3"/>
  <c r="G169" i="3"/>
  <c r="E504" i="3"/>
  <c r="E503" i="3" s="1"/>
  <c r="G505" i="3"/>
  <c r="G496" i="3"/>
  <c r="H496" i="3"/>
  <c r="G492" i="3"/>
  <c r="H492" i="3"/>
  <c r="G404" i="3"/>
  <c r="H404" i="3"/>
  <c r="G440" i="3"/>
  <c r="H424" i="3"/>
  <c r="G424" i="3"/>
  <c r="H418" i="3"/>
  <c r="G418" i="3"/>
  <c r="H408" i="3"/>
  <c r="G408" i="3"/>
  <c r="G428" i="3"/>
  <c r="H400" i="3"/>
  <c r="G400" i="3"/>
  <c r="G433" i="3"/>
  <c r="E474" i="3"/>
  <c r="G116" i="3"/>
  <c r="E423" i="3"/>
  <c r="G353" i="3"/>
  <c r="H353" i="3"/>
  <c r="G335" i="3"/>
  <c r="H335" i="3"/>
  <c r="G369" i="3"/>
  <c r="H369" i="3"/>
  <c r="G344" i="3"/>
  <c r="H344" i="3"/>
  <c r="G332" i="3"/>
  <c r="H332" i="3"/>
  <c r="E383" i="3"/>
  <c r="G384" i="3"/>
  <c r="G362" i="3"/>
  <c r="H362" i="3"/>
  <c r="E326" i="3"/>
  <c r="G372" i="3"/>
  <c r="H372" i="3"/>
  <c r="G330" i="3"/>
  <c r="H330" i="3"/>
  <c r="G263" i="3"/>
  <c r="H263" i="3"/>
  <c r="G296" i="3"/>
  <c r="H270" i="3"/>
  <c r="G270" i="3"/>
  <c r="H183" i="3"/>
  <c r="G240" i="3"/>
  <c r="G183" i="3"/>
  <c r="H116" i="3"/>
  <c r="H89" i="10"/>
  <c r="G89" i="10"/>
  <c r="F474" i="3"/>
  <c r="F399" i="3"/>
  <c r="F334" i="3"/>
  <c r="H447" i="3"/>
  <c r="F504" i="3"/>
  <c r="H428" i="3"/>
  <c r="G432" i="3"/>
  <c r="H433" i="3"/>
  <c r="F319" i="3"/>
  <c r="F371" i="3"/>
  <c r="H440" i="3"/>
  <c r="F423" i="3"/>
  <c r="H512" i="3"/>
  <c r="F115" i="3"/>
  <c r="H444" i="3"/>
  <c r="F361" i="3"/>
  <c r="E399" i="3"/>
  <c r="F366" i="3"/>
  <c r="E366" i="3"/>
  <c r="E334" i="3"/>
  <c r="E79" i="3"/>
  <c r="E61" i="3"/>
  <c r="E56" i="3" s="1"/>
  <c r="E6" i="3"/>
  <c r="E72" i="3"/>
  <c r="E14" i="3"/>
  <c r="B18" i="8"/>
  <c r="F7" i="10"/>
  <c r="E10" i="10"/>
  <c r="E12" i="10"/>
  <c r="E37" i="10"/>
  <c r="E14" i="10" s="1"/>
  <c r="G39" i="10"/>
  <c r="F325" i="3" l="1"/>
  <c r="H467" i="3"/>
  <c r="G467" i="3"/>
  <c r="E6" i="10"/>
  <c r="D18" i="8"/>
  <c r="G319" i="3"/>
  <c r="H319" i="3"/>
  <c r="F503" i="3"/>
  <c r="H503" i="3" s="1"/>
  <c r="H504" i="3"/>
  <c r="G504" i="3"/>
  <c r="H474" i="3"/>
  <c r="G474" i="3"/>
  <c r="G399" i="3"/>
  <c r="H399" i="3"/>
  <c r="E466" i="3"/>
  <c r="G443" i="3"/>
  <c r="G423" i="3"/>
  <c r="H423" i="3"/>
  <c r="E5" i="3"/>
  <c r="E4" i="3" s="1"/>
  <c r="H115" i="3"/>
  <c r="G115" i="3"/>
  <c r="E391" i="3"/>
  <c r="E390" i="3" s="1"/>
  <c r="H334" i="3"/>
  <c r="G334" i="3"/>
  <c r="G361" i="3"/>
  <c r="H361" i="3"/>
  <c r="G371" i="3"/>
  <c r="H371" i="3"/>
  <c r="H326" i="3"/>
  <c r="G326" i="3"/>
  <c r="F261" i="3"/>
  <c r="H261" i="3" s="1"/>
  <c r="E382" i="3"/>
  <c r="G383" i="3"/>
  <c r="H383" i="3"/>
  <c r="G366" i="3"/>
  <c r="H366" i="3"/>
  <c r="H262" i="3"/>
  <c r="G262" i="3"/>
  <c r="G182" i="3"/>
  <c r="F466" i="3"/>
  <c r="H466" i="3" s="1"/>
  <c r="H7" i="10"/>
  <c r="G7" i="10"/>
  <c r="H432" i="3"/>
  <c r="H510" i="3"/>
  <c r="H511" i="3"/>
  <c r="F391" i="3"/>
  <c r="H391" i="3" s="1"/>
  <c r="G442" i="3"/>
  <c r="H443" i="3"/>
  <c r="F382" i="3"/>
  <c r="E325" i="3"/>
  <c r="E71" i="3"/>
  <c r="E70" i="3" s="1"/>
  <c r="F73" i="3"/>
  <c r="F75" i="3"/>
  <c r="F77" i="3"/>
  <c r="F84" i="3"/>
  <c r="F86" i="3"/>
  <c r="F93" i="3"/>
  <c r="F97" i="3"/>
  <c r="F105" i="3"/>
  <c r="F7" i="3"/>
  <c r="F12" i="3"/>
  <c r="F35" i="3"/>
  <c r="F14" i="3" s="1"/>
  <c r="F45" i="3"/>
  <c r="F49" i="3"/>
  <c r="F54" i="3"/>
  <c r="F58" i="3"/>
  <c r="F68" i="3"/>
  <c r="E465" i="3" l="1"/>
  <c r="G466" i="3"/>
  <c r="G503" i="3"/>
  <c r="E96" i="10"/>
  <c r="E70" i="11" s="1"/>
  <c r="E66" i="11" s="1"/>
  <c r="E5" i="11" s="1"/>
  <c r="H49" i="3"/>
  <c r="G49" i="3"/>
  <c r="H35" i="3"/>
  <c r="G35" i="3"/>
  <c r="H54" i="3"/>
  <c r="G54" i="3"/>
  <c r="H12" i="3"/>
  <c r="G12" i="3"/>
  <c r="H68" i="3"/>
  <c r="G68" i="3"/>
  <c r="G7" i="3"/>
  <c r="H7" i="3"/>
  <c r="F44" i="3"/>
  <c r="H45" i="3"/>
  <c r="G45" i="3"/>
  <c r="H62" i="3"/>
  <c r="G62" i="3"/>
  <c r="H58" i="3"/>
  <c r="G58" i="3"/>
  <c r="G75" i="3"/>
  <c r="H75" i="3"/>
  <c r="G77" i="3"/>
  <c r="H77" i="3"/>
  <c r="G73" i="3"/>
  <c r="H73" i="3"/>
  <c r="G93" i="3"/>
  <c r="H93" i="3"/>
  <c r="G86" i="3"/>
  <c r="H86" i="3"/>
  <c r="G84" i="3"/>
  <c r="H84" i="3"/>
  <c r="E324" i="3"/>
  <c r="E515" i="3" s="1"/>
  <c r="G391" i="3"/>
  <c r="G325" i="3"/>
  <c r="H325" i="3"/>
  <c r="G382" i="3"/>
  <c r="H382" i="3"/>
  <c r="G261" i="3"/>
  <c r="H67" i="10"/>
  <c r="G67" i="10"/>
  <c r="H81" i="10"/>
  <c r="G81" i="10"/>
  <c r="G10" i="10"/>
  <c r="H10" i="10"/>
  <c r="H15" i="10"/>
  <c r="G15" i="10"/>
  <c r="H20" i="10"/>
  <c r="G20" i="10"/>
  <c r="G27" i="10"/>
  <c r="H27" i="10"/>
  <c r="H47" i="10"/>
  <c r="G47" i="10"/>
  <c r="G71" i="10"/>
  <c r="H71" i="10"/>
  <c r="F324" i="3"/>
  <c r="F465" i="3"/>
  <c r="H465" i="3" s="1"/>
  <c r="F96" i="3"/>
  <c r="H97" i="3"/>
  <c r="G97" i="3"/>
  <c r="G110" i="3"/>
  <c r="H110" i="3"/>
  <c r="H442" i="3"/>
  <c r="H113" i="3"/>
  <c r="G113" i="3"/>
  <c r="F104" i="3"/>
  <c r="H105" i="3"/>
  <c r="G105" i="3"/>
  <c r="G102" i="3"/>
  <c r="H102" i="3"/>
  <c r="F57" i="3"/>
  <c r="F53" i="3"/>
  <c r="F390" i="3"/>
  <c r="H390" i="3" s="1"/>
  <c r="F61" i="3"/>
  <c r="F56" i="3" s="1"/>
  <c r="F6" i="3"/>
  <c r="F5" i="3" s="1"/>
  <c r="F79" i="3"/>
  <c r="F72" i="3"/>
  <c r="D17" i="8" l="1"/>
  <c r="D16" i="8" s="1"/>
  <c r="D19" i="8" s="1"/>
  <c r="H6" i="3"/>
  <c r="G6" i="3"/>
  <c r="H61" i="3"/>
  <c r="G61" i="3"/>
  <c r="H57" i="3"/>
  <c r="G57" i="3"/>
  <c r="H14" i="3"/>
  <c r="G14" i="3"/>
  <c r="H44" i="3"/>
  <c r="G44" i="3"/>
  <c r="H53" i="3"/>
  <c r="G53" i="3"/>
  <c r="H72" i="3"/>
  <c r="G72" i="3"/>
  <c r="G79" i="3"/>
  <c r="H79" i="3"/>
  <c r="G465" i="3"/>
  <c r="G390" i="3"/>
  <c r="G324" i="3"/>
  <c r="H324" i="3"/>
  <c r="G66" i="10"/>
  <c r="H66" i="10"/>
  <c r="H70" i="10"/>
  <c r="G70" i="10"/>
  <c r="C96" i="10"/>
  <c r="B17" i="8"/>
  <c r="G96" i="3"/>
  <c r="H96" i="3"/>
  <c r="H101" i="3"/>
  <c r="G101" i="3"/>
  <c r="G104" i="3"/>
  <c r="H104" i="3"/>
  <c r="H109" i="3"/>
  <c r="G109" i="3"/>
  <c r="F71" i="3"/>
  <c r="G71" i="3" s="1"/>
  <c r="H5" i="3"/>
  <c r="F54" i="10"/>
  <c r="F37" i="10"/>
  <c r="F14" i="10" s="1"/>
  <c r="D28" i="8" l="1"/>
  <c r="H56" i="3"/>
  <c r="G56" i="3"/>
  <c r="H57" i="10"/>
  <c r="G57" i="10"/>
  <c r="H63" i="10"/>
  <c r="G63" i="10"/>
  <c r="H93" i="10"/>
  <c r="G93" i="10"/>
  <c r="H91" i="10"/>
  <c r="G91" i="10"/>
  <c r="H12" i="10"/>
  <c r="G12" i="10"/>
  <c r="H46" i="10"/>
  <c r="G46" i="10"/>
  <c r="F51" i="10"/>
  <c r="H54" i="10"/>
  <c r="G54" i="10"/>
  <c r="H37" i="10"/>
  <c r="G37" i="10"/>
  <c r="G5" i="3"/>
  <c r="C16" i="8"/>
  <c r="B16" i="8"/>
  <c r="H71" i="3"/>
  <c r="H77" i="10"/>
  <c r="G77" i="10"/>
  <c r="F6" i="10"/>
  <c r="F5" i="10" s="1"/>
  <c r="F96" i="10" s="1"/>
  <c r="H108" i="3"/>
  <c r="G108" i="3"/>
  <c r="F70" i="3"/>
  <c r="H70" i="3" s="1"/>
  <c r="F4" i="3"/>
  <c r="H4" i="3" l="1"/>
  <c r="G4" i="3"/>
  <c r="G5" i="10"/>
  <c r="H51" i="10"/>
  <c r="G51" i="10"/>
  <c r="H14" i="10"/>
  <c r="G14" i="10"/>
  <c r="H56" i="10"/>
  <c r="G56" i="10"/>
  <c r="H80" i="10"/>
  <c r="G80" i="10"/>
  <c r="G6" i="10"/>
  <c r="H6" i="10"/>
  <c r="G70" i="3"/>
  <c r="H76" i="10"/>
  <c r="G76" i="10"/>
  <c r="C25" i="7"/>
  <c r="C38" i="7"/>
  <c r="E38" i="7"/>
  <c r="C36" i="7"/>
  <c r="E36" i="7"/>
  <c r="C33" i="7"/>
  <c r="E33" i="7"/>
  <c r="C22" i="7"/>
  <c r="E22" i="7"/>
  <c r="C18" i="7"/>
  <c r="E18" i="7"/>
  <c r="C12" i="7"/>
  <c r="E12" i="7"/>
  <c r="C10" i="7"/>
  <c r="E10" i="7"/>
  <c r="C7" i="7"/>
  <c r="E7" i="7"/>
  <c r="D14" i="9"/>
  <c r="D6" i="9" s="1"/>
  <c r="F14" i="9"/>
  <c r="G14" i="9" s="1"/>
  <c r="C14" i="9"/>
  <c r="F36" i="7"/>
  <c r="F33" i="7"/>
  <c r="F25" i="7"/>
  <c r="H14" i="9" l="1"/>
  <c r="C6" i="9"/>
  <c r="F70" i="11"/>
  <c r="F66" i="11" s="1"/>
  <c r="F5" i="11" s="1"/>
  <c r="C40" i="7"/>
  <c r="C6" i="7" s="1"/>
  <c r="H5" i="10"/>
  <c r="E17" i="8"/>
  <c r="F17" i="8" s="1"/>
  <c r="G33" i="7"/>
  <c r="G25" i="7"/>
  <c r="G22" i="7"/>
  <c r="H515" i="3"/>
  <c r="G515" i="3"/>
  <c r="G36" i="7"/>
  <c r="E18" i="8"/>
  <c r="G75" i="10"/>
  <c r="H75" i="10"/>
  <c r="H38" i="7"/>
  <c r="H36" i="7"/>
  <c r="H33" i="7"/>
  <c r="H25" i="7"/>
  <c r="H22" i="7"/>
  <c r="E40" i="7"/>
  <c r="G18" i="7"/>
  <c r="F10" i="7"/>
  <c r="G10" i="7" s="1"/>
  <c r="F7" i="7"/>
  <c r="G18" i="8" l="1"/>
  <c r="F18" i="8"/>
  <c r="E16" i="8"/>
  <c r="H12" i="7"/>
  <c r="G12" i="7"/>
  <c r="G7" i="7"/>
  <c r="H96" i="10"/>
  <c r="G96" i="10"/>
  <c r="H18" i="7"/>
  <c r="H10" i="7"/>
  <c r="H7" i="7"/>
  <c r="G17" i="8"/>
  <c r="E6" i="7"/>
  <c r="C21" i="9"/>
  <c r="C44" i="9"/>
  <c r="C43" i="9" s="1"/>
  <c r="B15" i="8" s="1"/>
  <c r="D44" i="9"/>
  <c r="D43" i="9" s="1"/>
  <c r="C15" i="8" s="1"/>
  <c r="F44" i="9"/>
  <c r="F43" i="9" s="1"/>
  <c r="E15" i="8" s="1"/>
  <c r="C39" i="9"/>
  <c r="C38" i="9" s="1"/>
  <c r="D39" i="9"/>
  <c r="D38" i="9" s="1"/>
  <c r="C35" i="9"/>
  <c r="D35" i="9"/>
  <c r="D34" i="9" s="1"/>
  <c r="D21" i="9"/>
  <c r="D20" i="9" s="1"/>
  <c r="C29" i="9"/>
  <c r="D29" i="9"/>
  <c r="D28" i="9" s="1"/>
  <c r="D5" i="9" l="1"/>
  <c r="D47" i="9" s="1"/>
  <c r="F15" i="8"/>
  <c r="G15" i="8"/>
  <c r="G40" i="7"/>
  <c r="F6" i="7"/>
  <c r="C34" i="9"/>
  <c r="C28" i="9"/>
  <c r="C20" i="9"/>
  <c r="G16" i="8"/>
  <c r="F16" i="8"/>
  <c r="H40" i="7"/>
  <c r="H6" i="7" l="1"/>
  <c r="G6" i="7"/>
  <c r="C5" i="9"/>
  <c r="F26" i="9"/>
  <c r="F29" i="9"/>
  <c r="F35" i="9"/>
  <c r="F39" i="9"/>
  <c r="F41" i="9"/>
  <c r="F21" i="9"/>
  <c r="F16" i="9"/>
  <c r="G39" i="9" l="1"/>
  <c r="H39" i="9"/>
  <c r="C47" i="9"/>
  <c r="G41" i="9"/>
  <c r="H41" i="9"/>
  <c r="G35" i="9"/>
  <c r="H35" i="9"/>
  <c r="G29" i="9"/>
  <c r="H29" i="9"/>
  <c r="G26" i="9"/>
  <c r="H26" i="9"/>
  <c r="G21" i="9"/>
  <c r="H21" i="9"/>
  <c r="G16" i="9"/>
  <c r="H16" i="9"/>
  <c r="F6" i="9"/>
  <c r="H7" i="9"/>
  <c r="G7" i="9"/>
  <c r="C14" i="8"/>
  <c r="F38" i="9"/>
  <c r="F25" i="9"/>
  <c r="F34" i="9"/>
  <c r="F28" i="9"/>
  <c r="F20" i="9"/>
  <c r="B14" i="8"/>
  <c r="F5" i="9" l="1"/>
  <c r="F47" i="9" s="1"/>
  <c r="G38" i="9"/>
  <c r="H38" i="9"/>
  <c r="G34" i="9"/>
  <c r="H34" i="9"/>
  <c r="G28" i="9"/>
  <c r="H28" i="9"/>
  <c r="G25" i="9"/>
  <c r="H25" i="9"/>
  <c r="G20" i="9"/>
  <c r="H20" i="9"/>
  <c r="G6" i="9"/>
  <c r="H6" i="9"/>
  <c r="C13" i="8"/>
  <c r="C19" i="8" s="1"/>
  <c r="C28" i="8" s="1"/>
  <c r="B13" i="8"/>
  <c r="B19" i="8" s="1"/>
  <c r="B28" i="8" s="1"/>
  <c r="G5" i="9" l="1"/>
  <c r="H5" i="9"/>
  <c r="E13" i="8"/>
  <c r="E14" i="8"/>
  <c r="G14" i="8" l="1"/>
  <c r="F14" i="8"/>
  <c r="F13" i="8"/>
  <c r="G13" i="8"/>
  <c r="H47" i="9"/>
  <c r="G47" i="9"/>
  <c r="E19" i="8"/>
</calcChain>
</file>

<file path=xl/sharedStrings.xml><?xml version="1.0" encoding="utf-8"?>
<sst xmlns="http://schemas.openxmlformats.org/spreadsheetml/2006/main" count="2473" uniqueCount="412">
  <si>
    <t>Financijski plan broj 325-000005/2017</t>
  </si>
  <si>
    <t>Naziv1</t>
  </si>
  <si>
    <t>Naziv2</t>
  </si>
  <si>
    <t>Naziv3</t>
  </si>
  <si>
    <t>Naziv4</t>
  </si>
  <si>
    <t>Naziv5</t>
  </si>
  <si>
    <t>Planirani iznos</t>
  </si>
  <si>
    <t>Realizirani iznos</t>
  </si>
  <si>
    <t>Plaćeni iznos</t>
  </si>
  <si>
    <t>Izvor financiranja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</si>
  <si>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</si>
  <si>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</si>
  <si>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</si>
  <si>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</si>
  <si>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</si>
  <si>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Pomoći EU (51)</t>
  </si>
  <si>
    <t>Opći prihodi i primici</t>
  </si>
  <si>
    <t>Vlastiti prihodi</t>
  </si>
  <si>
    <t>3121 OSTALI RASHODI ZA ZAPOSLENE</t>
  </si>
  <si>
    <t>3132 DOPRINOSI ZA OBVEZNO ZDRAVSTVENO OSIGURANJE</t>
  </si>
  <si>
    <t>3133 DOPRINOSI ZA OBVEZNO OSIGURANJE U SLUČAJU NEZAPOSLENOSTI</t>
  </si>
  <si>
    <t>3211 Službena putovanja</t>
  </si>
  <si>
    <t>3212 Naknade za prijevoz, za rad na terenu i odvojeni život</t>
  </si>
  <si>
    <t>3213 Stručno usavršavanje zaposlenika</t>
  </si>
  <si>
    <t>3221 Uredski materijal i ostali materijalni rashodi</t>
  </si>
  <si>
    <t>3231 Usluge telefona, pošte i prijevoza</t>
  </si>
  <si>
    <t>3235 Zakupnine i najamnine</t>
  </si>
  <si>
    <t>3237 Intelektualne i osobne usluge</t>
  </si>
  <si>
    <t>3239 Ostale usluge</t>
  </si>
  <si>
    <t>3293 Reprezentacija</t>
  </si>
  <si>
    <t>3295 Pristojbe i naknade</t>
  </si>
  <si>
    <t>3432 Negativne tečajne razlike i razlike zbog primjene valutne klauzule</t>
  </si>
  <si>
    <t>3721 Naknade građanima i kućanstvima u novcu</t>
  </si>
  <si>
    <t>Ostale pomoći i darovnice (52)</t>
  </si>
  <si>
    <t>4221 Uredska oprema i namještaj</t>
  </si>
  <si>
    <t>23705 VISOKO OBRAZOVANJE</t>
  </si>
  <si>
    <t>A6210 REDOVNA DJELATNOST-MZOS</t>
  </si>
  <si>
    <t>3236 Zdravstvene i veterinarske usluge</t>
  </si>
  <si>
    <t>A621002 REDOVNA DJELATNOST SVEUČILIŠTA U RIJECI-ViNP</t>
  </si>
  <si>
    <t>Ostali prihodi za posebne namjene</t>
  </si>
  <si>
    <t>3222 Materijal i sirovine</t>
  </si>
  <si>
    <t>3223 Energija</t>
  </si>
  <si>
    <t>3224 Materijal i dijelovi za tekuće i investicijsko održavanje</t>
  </si>
  <si>
    <t>3227 Službena, radna i zaštitna odjeća i obuća</t>
  </si>
  <si>
    <t>3232 Usluge tekućeg i investicijskog održavanja</t>
  </si>
  <si>
    <t>3233 Usluge promidžbe i informiranja</t>
  </si>
  <si>
    <t>3234 Komunalne usluge</t>
  </si>
  <si>
    <t>3238 Računalne usluge</t>
  </si>
  <si>
    <t>Donacije (6)</t>
  </si>
  <si>
    <t>3241 Naknade troškova osobama izvan radnog odnosa</t>
  </si>
  <si>
    <t>3292 Premije osiguranja</t>
  </si>
  <si>
    <t>3294 Članarine</t>
  </si>
  <si>
    <t>3299 Ostali nespomenuti rashodi poslovanja</t>
  </si>
  <si>
    <t>3431 Bankarske usluge i usluge platnog prometa</t>
  </si>
  <si>
    <t>3434 Ostali nespomenuti financijski rashodi</t>
  </si>
  <si>
    <t>3691 Prijenosi između pror. korisnika istog proračuna</t>
  </si>
  <si>
    <t>3722 Naknade građanima i kućanstvima u naravi</t>
  </si>
  <si>
    <t>3811 Tekuće donacije u novcu</t>
  </si>
  <si>
    <t>3831 Naknade šteta pravnim i fizičkim osobama</t>
  </si>
  <si>
    <t>4123 Licence</t>
  </si>
  <si>
    <t>Prodaja ili zamjena nefinancijske imovine (7)</t>
  </si>
  <si>
    <t>4222 Komunikacijska oprema</t>
  </si>
  <si>
    <t>4223 Oprema za održavanje i zaštitu</t>
  </si>
  <si>
    <t>4224 Medicinska i laboratorijska oprema</t>
  </si>
  <si>
    <t>4225 Instrumenti, uređaji i strojevi</t>
  </si>
  <si>
    <t>4227 Uređaji, strojevi i oprema za ostale namjene</t>
  </si>
  <si>
    <t>4233 Prijevozna sredstva u pomorskom i riječnom prometu</t>
  </si>
  <si>
    <t>4241 Knjige</t>
  </si>
  <si>
    <t>4264 Ostala nematerijalna proizvedena imovina</t>
  </si>
  <si>
    <t>A622122 PROGRAMSKO FINANCIRANJE JAVNIH VISOKIH UČILIŠTA</t>
  </si>
  <si>
    <t>238 ZNANOST I TEHNOLOŠKI RAZVOJ</t>
  </si>
  <si>
    <t>23801 ULAGANJE U ZNANSTVENO ISTRAŽIVAČKU DJELATNOST</t>
  </si>
  <si>
    <t>A622003 PROGRAMI I PROJEKTI ZNANSTVENOISTRAŽIVAČKE DJELATNOSTI</t>
  </si>
  <si>
    <t>A622004 IZDAVANJE DOMAĆIH ZNANSTVENIH ČASOPISA</t>
  </si>
  <si>
    <t>A622005 Organiziranje i održavanje znanstvenih skupova</t>
  </si>
  <si>
    <t>A622006 IZDAVANJE ZNANSTVENIH UDŽBENIKA</t>
  </si>
  <si>
    <t>FINANCIJSKI PLAN 2017.</t>
  </si>
  <si>
    <t>REALIZACIJA 2017.</t>
  </si>
  <si>
    <t>Row Labels</t>
  </si>
  <si>
    <t>Sum of Planirani iznos2</t>
  </si>
  <si>
    <t>Sum of Realizirani iznos2</t>
  </si>
  <si>
    <t>Grand Total</t>
  </si>
  <si>
    <t>I. OPĆI DIO</t>
  </si>
  <si>
    <t>PRIHODI/RASHODI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</si>
  <si>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</si>
  <si>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</si>
  <si>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</si>
  <si>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</si>
  <si>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</si>
  <si>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</si>
  <si>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</si>
  <si>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Konto</t>
  </si>
  <si>
    <t>Naziv prihoda</t>
  </si>
  <si>
    <t>Prihodi poslovanja</t>
  </si>
  <si>
    <t>Pomoći iz inozemstva i od subjekata unutar općeg proračuna</t>
  </si>
  <si>
    <t>Pomoći od međunarodnih organizacija, te institucija i tijela EU</t>
  </si>
  <si>
    <t>Tekuće pomoći od međunarodnih organizacija</t>
  </si>
  <si>
    <t>Kapitalne pomoći od međunarodnih organizacija</t>
  </si>
  <si>
    <t>-</t>
  </si>
  <si>
    <t>Tekuće pomoći od institucija i tijela  EU</t>
  </si>
  <si>
    <t>Kapitalne pomoći od institucija i tijela  EU</t>
  </si>
  <si>
    <t>Prijenosi između proračunskih korisnika istog proračuna</t>
  </si>
  <si>
    <t>Tekući prijenosi između proračunskih korisnika istog proračuna</t>
  </si>
  <si>
    <t>Tekući prijenosi između proračunskih korisnika istog proračuna temeljem prijenosa EU sredstava</t>
  </si>
  <si>
    <t>Kapitalni prijenosi od EU sredstava</t>
  </si>
  <si>
    <t>Prihodi od imovine</t>
  </si>
  <si>
    <t>Prihodi od financijske imovine</t>
  </si>
  <si>
    <t>Kamate na oročena sredstva i depozite po viđenju</t>
  </si>
  <si>
    <t>Prihodi od zateznih kamata</t>
  </si>
  <si>
    <t>Prihodi od pozitivnih tečajnih razlika i razlika zbog primjene valutne klauzule</t>
  </si>
  <si>
    <t>Prihodi od upravnih i administrativnih pristojbi, pristojbi po posebnim propisima i naknada</t>
  </si>
  <si>
    <t>Prihodi po posebnim propisima</t>
  </si>
  <si>
    <t>Ostali nespomenuti prihodi</t>
  </si>
  <si>
    <t>Prihod od prodaje proizvoda i robe, te pruženih usluga i prihodi od donacija</t>
  </si>
  <si>
    <t>Prihodi od prodaje proizvoda i robe, te pruženih usluga</t>
  </si>
  <si>
    <t>Prihodi od prodanih proizvoda</t>
  </si>
  <si>
    <t>Prihodi od pruženih usluga</t>
  </si>
  <si>
    <t>Donacije od fizičkih i pravnih osoba izvan općeg proračuna</t>
  </si>
  <si>
    <t>Tekuće donacije</t>
  </si>
  <si>
    <t>Prihodi od nadležnog proračuna i HZZO-a temeljem ugovornih obveza</t>
  </si>
  <si>
    <t>Prihodi iz nadležnog proračuna za financiranje redovne djelatnosti proračunskih korisnika</t>
  </si>
  <si>
    <t>Prihodi za financiranje rashoda poslovanja</t>
  </si>
  <si>
    <t>Prihodi za financiranje kapitalnih ulaganja</t>
  </si>
  <si>
    <t>Kazne, upravne mjere i ostali prihodi</t>
  </si>
  <si>
    <t>Kazne i upravne mjere</t>
  </si>
  <si>
    <t>Ostale kazne</t>
  </si>
  <si>
    <t>Ostali prihodi</t>
  </si>
  <si>
    <t>Prihodi od prodaje nefinancijske imovine</t>
  </si>
  <si>
    <t>Prihodi od prodaje dugotrajne proizvedne imovine</t>
  </si>
  <si>
    <t>UKUPNO:</t>
  </si>
  <si>
    <t>PRIHODI/IZVOR FINANCIRANJA</t>
  </si>
  <si>
    <t>Opći prihodi i primici (11)</t>
  </si>
  <si>
    <t>Prihodi iz nadležnog proračuna za kapitalna ulaganja</t>
  </si>
  <si>
    <t>Nacionalno sufinanciranje (12)</t>
  </si>
  <si>
    <t>Prihodi za financiranje rashoda poslovanja - nacionalno sufinanciranje EU projekata</t>
  </si>
  <si>
    <t>Vlastiti prihodi (31)</t>
  </si>
  <si>
    <t>Prihodi od prodanih proizvoda (knjige)</t>
  </si>
  <si>
    <t>Ostali prihodi za posebne namjene (43)</t>
  </si>
  <si>
    <t>Pomoći EU  (51)</t>
  </si>
  <si>
    <t>Kapitalne pomoći od institucija i tijela EU</t>
  </si>
  <si>
    <t>Tekući prijenosi temeljem EU sredstava</t>
  </si>
  <si>
    <t>Kapitalni prijenosi temeljem EU sredstava</t>
  </si>
  <si>
    <t>Pomoći - Europski socijalni fond (561)</t>
  </si>
  <si>
    <t>Tekuće pomoći od institucija i tijela  ESF</t>
  </si>
  <si>
    <t>Kapitalne pomoći od institucija i tijela   ESF</t>
  </si>
  <si>
    <t>Rashodi poslovanja i rashodi za nabavu nefinancijske imovine izvršeni su kako slijedi:</t>
  </si>
  <si>
    <t>Naziv rashoda</t>
  </si>
  <si>
    <t>Rashodi poslovanja</t>
  </si>
  <si>
    <t>Rashodi za zaposlene</t>
  </si>
  <si>
    <t>Plaće (Bruto)</t>
  </si>
  <si>
    <t>Plaće za redovan rad</t>
  </si>
  <si>
    <t>Ostale plaće u naravi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</si>
  <si>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</si>
  <si>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</si>
  <si>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</si>
  <si>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</si>
  <si>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</si>
  <si>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</si>
  <si>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</si>
  <si>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</si>
  <si>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</si>
  <si>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</si>
  <si>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</si>
  <si>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</si>
  <si>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</si>
  <si>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</si>
  <si>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</si>
  <si>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</si>
  <si>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</si>
  <si>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</si>
  <si>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</si>
  <si>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</si>
  <si>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</si>
  <si>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</si>
  <si>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</si>
  <si>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</si>
  <si>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</si>
  <si>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</si>
  <si>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</si>
  <si>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</si>
  <si>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</si>
  <si>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</si>
  <si>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</si>
  <si>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</si>
  <si>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</si>
  <si>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</si>
  <si>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</si>
  <si>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</si>
  <si>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</si>
  <si>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 xml:space="preserve">Subvencije trgovačkim društvima </t>
  </si>
  <si>
    <t>Pomoći dane u inozemstvo i unutar općeg proračuna</t>
  </si>
  <si>
    <t>Tekuće pomoći inozemnim vladama</t>
  </si>
  <si>
    <t>Prijenosi između pror. korisnika istog proračuna</t>
  </si>
  <si>
    <t>Prijenosi temeljem EU sredstava</t>
  </si>
  <si>
    <t>Naknade građanima i kućanstvima na temelju osiguranja i druge naknade</t>
  </si>
  <si>
    <t>Naknade građanima i kućanstvima u novcu</t>
  </si>
  <si>
    <t>Ostali rashodi</t>
  </si>
  <si>
    <t>Tekuće donacije u novcu</t>
  </si>
  <si>
    <t>Tekuće donacije u naravi</t>
  </si>
  <si>
    <t>Tekuće donacije EU sredstava</t>
  </si>
  <si>
    <t>Rashodi za nabavu nefinancijske imovine</t>
  </si>
  <si>
    <t>Rashodi za nabavu neproizvedene nefinancijske imovine</t>
  </si>
  <si>
    <t>Nematerijalna imovina</t>
  </si>
  <si>
    <t>Licence</t>
  </si>
  <si>
    <t>Ulaganje u tuđu imovinu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</si>
  <si>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</si>
  <si>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</si>
  <si>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</si>
  <si>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</si>
  <si>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</si>
  <si>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</si>
  <si>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</si>
  <si>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</si>
  <si>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</si>
  <si>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Kombi vozila</t>
  </si>
  <si>
    <t>Knjige, umjetnička djela i ostale izložbene vrijednosti</t>
  </si>
  <si>
    <t>Knjige</t>
  </si>
  <si>
    <t>Nematerijalna proizvedna imovina</t>
  </si>
  <si>
    <t>Ulaganje u računalne programe</t>
  </si>
  <si>
    <t>Umjetnička, literarna i znanstvena djela</t>
  </si>
  <si>
    <t>Rashodi poslovanja i rashodi za nabavu nefinancijske imovine izvršeni su prema izvorima financiranja kako slijedi:</t>
  </si>
  <si>
    <t>RASHODI/IZVOR FINANCIRANJA</t>
  </si>
  <si>
    <t>RASHODI POSLOVANJA</t>
  </si>
  <si>
    <t>Plaće</t>
  </si>
  <si>
    <t xml:space="preserve"> Službena, radna i zaštitna odjeća i obuća</t>
  </si>
  <si>
    <t>Naknade građanima</t>
  </si>
  <si>
    <t>Naknade građanima i kućanstvima</t>
  </si>
  <si>
    <t xml:space="preserve">Plaće za redovan rad  </t>
  </si>
  <si>
    <t>Materijal za tekuće i investicijsko održavanje</t>
  </si>
  <si>
    <t>Pomoći dane u inozemstvo i izvan općeg proračuna</t>
  </si>
  <si>
    <t>Tekuće donacije iz EU sredstava</t>
  </si>
  <si>
    <t>Rashodi za nabavu neproizvedene dugotrajne imovine</t>
  </si>
  <si>
    <t>Ulaganja u tuđu imovinu</t>
  </si>
  <si>
    <t xml:space="preserve">Prijevozna sredstva </t>
  </si>
  <si>
    <t>Nematerijalna proizvedena imovina</t>
  </si>
  <si>
    <t>Subvencije</t>
  </si>
  <si>
    <t>Subvencije trgovakčim društvima, poljoprivrednicima i obrtnicima temeljem EU sredstava</t>
  </si>
  <si>
    <t>Pomoći inozemnim vladama</t>
  </si>
  <si>
    <t>Prijenosi EU sredstava</t>
  </si>
  <si>
    <t>Tekući prijenosi EU sredstava</t>
  </si>
  <si>
    <t>Plaće u naravi</t>
  </si>
  <si>
    <t>Ostale naknade građainma i kućanstvima iz proračuna</t>
  </si>
  <si>
    <t xml:space="preserve"> Naknade građanima i kućanstvima u novcu</t>
  </si>
  <si>
    <t>Materija za tekuće i investicijskog održavanje</t>
  </si>
  <si>
    <t>Subvencije trgovačkim društvima, zadrugama, poljoprivrednicima i obrtnicima iz EU sredstava</t>
  </si>
  <si>
    <t>Subvencije trgovačkim društvima</t>
  </si>
  <si>
    <t>Prijenosi između pror. korisnika istog proračuna temelje EU sredstava</t>
  </si>
  <si>
    <t>Tekuće donacije temeljem EU sredstava</t>
  </si>
  <si>
    <t xml:space="preserve"> Službena putovanja</t>
  </si>
  <si>
    <t>Članarina</t>
  </si>
  <si>
    <t xml:space="preserve"> Knjige</t>
  </si>
  <si>
    <t xml:space="preserve"> Uredska oprema i namještaj</t>
  </si>
  <si>
    <t>UKUPNO</t>
  </si>
  <si>
    <t>Rashodi poslovanja i rashodi za nabavu nefinancijske imovine izvršeni  su po aktivnostima i programima kako slijedi:</t>
  </si>
  <si>
    <t>Aktivnost/Izvor financiranja</t>
  </si>
  <si>
    <t xml:space="preserve"> Ostali nespomenuti rashodi poslovanja</t>
  </si>
  <si>
    <t>Naknade građanima u kućanstvu i novcu</t>
  </si>
  <si>
    <t>K679106 OP UČINKOVITI LJUDSKI POTENCIJALI 2014-2020. PRIORITET 3</t>
  </si>
  <si>
    <t>3111</t>
  </si>
  <si>
    <t>3132</t>
  </si>
  <si>
    <t>3213</t>
  </si>
  <si>
    <t>3221</t>
  </si>
  <si>
    <t>3235</t>
  </si>
  <si>
    <t>3237</t>
  </si>
  <si>
    <t>3238</t>
  </si>
  <si>
    <t>3239</t>
  </si>
  <si>
    <t>3293</t>
  </si>
  <si>
    <t>3295</t>
  </si>
  <si>
    <t>3299</t>
  </si>
  <si>
    <t>3431</t>
  </si>
  <si>
    <t>3211</t>
  </si>
  <si>
    <t>Prihodi od prodaje postrojenja i opreme</t>
  </si>
  <si>
    <t>Pomoći proračunskim korisnicima iz proračuna koji im nije nadležan</t>
  </si>
  <si>
    <t>Tekuće pomoći proračunskim korisnicima iz proračuna koji im nije nadležan</t>
  </si>
  <si>
    <t>Subvencije trgovačkim društvima iz EU sredstava</t>
  </si>
  <si>
    <t>Naknade građanima i kućanstvima u naravi</t>
  </si>
  <si>
    <t>Sitni inventar</t>
  </si>
  <si>
    <t>Sitni inventar i auto gume</t>
  </si>
  <si>
    <t>Subvencije trgovačkim društvima i zadrugama izvan javnog sektora</t>
  </si>
  <si>
    <t>A621002 REDOVNA DJELATNOST SVEUČILIŠTA U RIJECI</t>
  </si>
  <si>
    <t>A679089 VINP REDOVNA DJELATNOST - IZ EVIDENCIJSKIH PRIHDA</t>
  </si>
  <si>
    <t>Ukupno po svim aktivnostima</t>
  </si>
  <si>
    <t>A621181 PRAVOMOĆNE SUDSKE PRESUDE</t>
  </si>
  <si>
    <t xml:space="preserve">Izvršenje tekuće godine </t>
  </si>
  <si>
    <t>OIB 26093119930</t>
  </si>
  <si>
    <t>A679072 PROJEKT SVEUČILIŠTE U RIJECI - IZ VLASTITIH PRIHODA</t>
  </si>
  <si>
    <t>A. 4. RASHODI PREMA FUNKCIJSKOJ KLASIFIKACIJI</t>
  </si>
  <si>
    <t>BROJČANA OZNAKA</t>
  </si>
  <si>
    <t>NAZIV FUNKCIJSKE KLASIFIKACIJE</t>
  </si>
  <si>
    <t>UKUPNI RASHODI</t>
  </si>
  <si>
    <t>Opće javne usluge</t>
  </si>
  <si>
    <t>Izvršna i zakonodavna tijela, financijski i fiskalni poslovi, vanjski poslovi</t>
  </si>
  <si>
    <t>Inozemna ekonomska pomoć</t>
  </si>
  <si>
    <t>Opće usluge</t>
  </si>
  <si>
    <t>Osnovna istraživanja</t>
  </si>
  <si>
    <t>Istraživanje i razvoj: Opće javne usluge</t>
  </si>
  <si>
    <t>Opće javne usluge koje nisu drugdje svrstane</t>
  </si>
  <si>
    <t>Transakcije vezane uz javni dug</t>
  </si>
  <si>
    <t>Prijenosi općeg karaktera između različitih državnih razina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</si>
  <si>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</si>
  <si>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</si>
  <si>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</si>
  <si>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</si>
  <si>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</si>
  <si>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</si>
  <si>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</si>
  <si>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</si>
  <si>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</si>
  <si>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</si>
  <si>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</si>
  <si>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</si>
  <si>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</si>
  <si>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</si>
  <si>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</si>
  <si>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</si>
  <si>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</si>
  <si>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</si>
  <si>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</si>
  <si>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Komunikacije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</si>
  <si>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</si>
  <si>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</si>
  <si>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</si>
  <si>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</si>
  <si>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</si>
  <si>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</si>
  <si>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</si>
  <si>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</si>
  <si>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</si>
  <si>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</si>
  <si>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</si>
  <si>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</si>
  <si>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</si>
  <si>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</si>
  <si>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</si>
  <si>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</si>
  <si>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</si>
  <si>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</si>
  <si>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</si>
  <si>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</si>
  <si>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</si>
  <si>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</si>
  <si>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</si>
  <si>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</si>
  <si>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</si>
  <si>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</si>
  <si>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kulture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</si>
  <si>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</si>
  <si>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</si>
  <si>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</si>
  <si>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</si>
  <si>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</si>
  <si>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</si>
  <si>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</si>
  <si>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</si>
  <si>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</si>
  <si>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Obrazovanje koje se ne može definirati po stupnju</t>
  </si>
  <si>
    <t>Dodatne usluge u obrazovanju</t>
  </si>
  <si>
    <t>Istraživanje i razvoj obrazovanja</t>
  </si>
  <si>
    <t>Usluge obrazovanja koje nisu drugdje svrstane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</si>
  <si>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</si>
  <si>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</si>
  <si>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</si>
  <si>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</si>
  <si>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</si>
  <si>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</si>
  <si>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</si>
  <si>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</si>
  <si>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</si>
  <si>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</si>
  <si>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PRIMICI OD FINANCIJSKE IMOVINE I ZADUŽIVANJA</t>
  </si>
  <si>
    <t>IZDACI ZA FINANCIJSKU IMOVINU I OTPLATE ZAJMOVA</t>
  </si>
  <si>
    <t>PRIJENOS SREDSTAVA IZ PRETHODNE GODINE</t>
  </si>
  <si>
    <t>PRIJENOS SREDSTAVA U SLJEDEĆU GODINU</t>
  </si>
  <si>
    <t>NETO FINANCIRANJE</t>
  </si>
  <si>
    <t>VIŠAK / MANJAK + NETO FINANCIRANJE</t>
  </si>
  <si>
    <t>DEKAN:</t>
  </si>
  <si>
    <t>M.P.</t>
  </si>
  <si>
    <t xml:space="preserve">Plan 2023 </t>
  </si>
  <si>
    <t>Indeks          (5/2)</t>
  </si>
  <si>
    <t>Indeks (6/3)</t>
  </si>
  <si>
    <t>Indeks          (5/4)</t>
  </si>
  <si>
    <t xml:space="preserve">Prihodi od pruženih usluga </t>
  </si>
  <si>
    <t xml:space="preserve">Ostali nespomenuti prihodi </t>
  </si>
  <si>
    <t>Indeks                (6/3)</t>
  </si>
  <si>
    <t>Indeks (6/5)</t>
  </si>
  <si>
    <t>Sveučilište u Rijeci, Ekonomski fakultet</t>
  </si>
  <si>
    <t>Ivana Filipovića 4, 51000 Rijeka</t>
  </si>
  <si>
    <t>Prof. dr. sc. Saša Drezgić</t>
  </si>
  <si>
    <t>Pomoći temeljem prijenosa EU sredstava</t>
  </si>
  <si>
    <t>Tekuće pomoći temeljem prijenosa EU sredstava</t>
  </si>
  <si>
    <t>Prihodi poslovanja ostvareni su kako slijedi:</t>
  </si>
  <si>
    <t>Prihodi poslovanja ostvareni su prema izvorima financiranja kako slijedi:</t>
  </si>
  <si>
    <t>Ostale naknade građanima i kućanstvima iz proračuna</t>
  </si>
  <si>
    <t>Izvršenje 2024.</t>
  </si>
  <si>
    <t>Indeks                (6/5)</t>
  </si>
  <si>
    <t>Uređaji, strojevi i oprema za ostak+le namjene</t>
  </si>
  <si>
    <t>A621183 STIPENDIJE I ŠKOLARINE ZA DOKTORSKI STUDIJ</t>
  </si>
  <si>
    <t>IZVRŠENJE FINANCIJSKOG PLANA ZA 2025. GODINU</t>
  </si>
  <si>
    <t>Izvršenje Financijskog plana Ekonomskog fakulteta u Rijeci za razdoblje 1. siječnja - 31. prosinca 2026. godine:</t>
  </si>
  <si>
    <t>Rijeka, 30. ožujka 2026.</t>
  </si>
  <si>
    <t>Izvorni plan 2025.</t>
  </si>
  <si>
    <t>Plan tekuće godine (rebalans) 2025.</t>
  </si>
  <si>
    <t>Mehanizam za oporavak i otpornost (581)</t>
  </si>
  <si>
    <t>Tekući plan godine (rebalans) 2025.</t>
  </si>
  <si>
    <t>Izvršenje 2024</t>
  </si>
  <si>
    <t>Izvršenje 2025.</t>
  </si>
  <si>
    <t>Sportska i glazbena oprema</t>
  </si>
  <si>
    <t>Pomoći međunarodnim organizacijama te institucijama i tijelima EU</t>
  </si>
  <si>
    <t>Tekuće pomoći međunarodnim organizacijama te institucijama i tijelima EU</t>
  </si>
  <si>
    <t>Mehanizam za oporavak i otpornost</t>
  </si>
  <si>
    <t>Prihodi s naslova osiguranja, refundacije</t>
  </si>
  <si>
    <t>A621048 PROJEKTNO FINANCIRANJE ZNANSTVENE DJELATNOSTI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</si>
</sst>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name val="Arial"/>
      <family val="2"/>
    </font>
    <font>
      <sz val="10"/>
      <color rgb="FF000000"/>
      <name val="Open Sans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sz val="10"/>
      <color indexed="62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Open Sans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242424"/>
      <name val="Calibri"/>
      <family val="2"/>
      <scheme val="minor"/>
    </font>
    <font>
      <b/>
      <sz val="11"/>
      <color rgb="FF242424"/>
      <name val="Calibri"/>
      <family val="2"/>
      <scheme val="minor"/>
    </font>
    <font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2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9">
    <xf numFmtId="0" fontId="0" fillId="0" borderId="0"/>
    <xf numFmtId="0" fontId="11" fillId="0" borderId="0"/>
    <xf numFmtId="0" fontId="12" fillId="0" borderId="0"/>
    <xf numFmtId="0" fontId="15" fillId="0" borderId="0"/>
    <xf numFmtId="4" fontId="17" fillId="0" borderId="7" applyNumberFormat="0" applyProtection="0">
      <alignment horizontal="right" vertical="center"/>
    </xf>
    <xf numFmtId="0" fontId="18" fillId="0" borderId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19" fillId="10" borderId="0" applyNumberFormat="0" applyBorder="0" applyAlignment="0" applyProtection="0"/>
    <xf numFmtId="0" fontId="15" fillId="0" borderId="0"/>
    <xf numFmtId="0" fontId="19" fillId="0" borderId="0"/>
    <xf numFmtId="0" fontId="34" fillId="0" borderId="0"/>
    <xf numFmtId="0" fontId="35" fillId="18" borderId="12" applyNumberFormat="0" applyProtection="0">
      <alignment horizontal="left" vertical="center" indent="1"/>
    </xf>
    <xf numFmtId="0" fontId="36" fillId="18" borderId="12" applyNumberFormat="0" applyProtection="0">
      <alignment horizontal="center" vertical="center"/>
    </xf>
    <xf numFmtId="0" fontId="37" fillId="0" borderId="12" applyNumberFormat="0" applyProtection="0">
      <alignment horizontal="left" vertical="center" wrapText="1"/>
    </xf>
    <xf numFmtId="0" fontId="38" fillId="0" borderId="12" applyNumberFormat="0" applyProtection="0">
      <alignment horizontal="left" vertical="center" wrapText="1"/>
    </xf>
    <xf numFmtId="0" fontId="17" fillId="20" borderId="14" applyNumberFormat="0" applyProtection="0">
      <alignment horizontal="left" vertical="top" indent="1"/>
    </xf>
    <xf numFmtId="4" fontId="17" fillId="19" borderId="7" applyNumberFormat="0" applyProtection="0">
      <alignment horizontal="left" vertical="center" indent="1" justifyLastLine="1"/>
    </xf>
    <xf numFmtId="0" fontId="17" fillId="21" borderId="7" applyNumberFormat="0" applyProtection="0">
      <alignment horizontal="left" vertical="center" indent="1" justifyLastLine="1"/>
    </xf>
  </cellStyleXfs>
  <cellXfs count="170"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Fill="1" applyBorder="1"/>
    <xf numFmtId="0" fontId="0" fillId="0" borderId="3" xfId="0" applyBorder="1"/>
    <xf numFmtId="0" fontId="4" fillId="0" borderId="0" xfId="0" applyFont="1"/>
    <xf numFmtId="0" fontId="0" fillId="0" borderId="3" xfId="0" applyBorder="1" applyAlignment="1">
      <alignment wrapText="1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5" fillId="3" borderId="3" xfId="1" applyNumberFormat="1" applyFont="1" applyFill="1" applyBorder="1" applyAlignment="1" applyProtection="1">
      <alignment horizontal="center" wrapText="1"/>
    </xf>
    <xf numFmtId="0" fontId="5" fillId="3" borderId="3" xfId="1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3" fontId="6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vertic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right"/>
    </xf>
    <xf numFmtId="0" fontId="0" fillId="2" borderId="0" xfId="0" applyFill="1"/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4" fillId="5" borderId="3" xfId="0" applyNumberFormat="1" applyFont="1" applyFill="1" applyBorder="1" applyAlignment="1" applyProtection="1">
      <alignment horizontal="left" vertical="center" wrapText="1"/>
    </xf>
    <xf numFmtId="0" fontId="0" fillId="2" borderId="3" xfId="0" applyFill="1" applyBorder="1" applyAlignment="1">
      <alignment horizontal="right"/>
    </xf>
    <xf numFmtId="0" fontId="0" fillId="2" borderId="3" xfId="0" applyFill="1" applyBorder="1"/>
    <xf numFmtId="0" fontId="1" fillId="2" borderId="3" xfId="0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wrapText="1"/>
    </xf>
    <xf numFmtId="0" fontId="1" fillId="2" borderId="3" xfId="0" applyFont="1" applyFill="1" applyBorder="1" applyAlignment="1"/>
    <xf numFmtId="0" fontId="4" fillId="6" borderId="3" xfId="0" applyNumberFormat="1" applyFont="1" applyFill="1" applyBorder="1" applyAlignment="1" applyProtection="1">
      <alignment horizontal="left" vertical="center" wrapText="1"/>
    </xf>
    <xf numFmtId="0" fontId="5" fillId="3" borderId="4" xfId="1" applyNumberFormat="1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3" fontId="0" fillId="2" borderId="3" xfId="0" applyNumberFormat="1" applyFill="1" applyBorder="1"/>
    <xf numFmtId="0" fontId="2" fillId="0" borderId="3" xfId="0" applyFont="1" applyFill="1" applyBorder="1"/>
    <xf numFmtId="4" fontId="10" fillId="4" borderId="3" xfId="0" applyNumberFormat="1" applyFont="1" applyFill="1" applyBorder="1" applyAlignment="1" applyProtection="1">
      <alignment horizontal="right" vertical="center" wrapText="1"/>
    </xf>
    <xf numFmtId="0" fontId="5" fillId="3" borderId="0" xfId="0" quotePrefix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 applyProtection="1">
      <alignment horizontal="right" vertical="center" wrapText="1"/>
    </xf>
    <xf numFmtId="2" fontId="10" fillId="4" borderId="3" xfId="0" applyNumberFormat="1" applyFont="1" applyFill="1" applyBorder="1" applyAlignment="1" applyProtection="1">
      <alignment horizontal="right" vertical="center" wrapText="1"/>
    </xf>
    <xf numFmtId="4" fontId="10" fillId="5" borderId="3" xfId="0" applyNumberFormat="1" applyFont="1" applyFill="1" applyBorder="1" applyAlignment="1" applyProtection="1">
      <alignment horizontal="right" vertical="center" wrapText="1"/>
    </xf>
    <xf numFmtId="0" fontId="5" fillId="3" borderId="3" xfId="0" quotePrefix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0" fillId="0" borderId="0" xfId="0" applyFont="1"/>
    <xf numFmtId="0" fontId="1" fillId="0" borderId="0" xfId="0" applyFont="1"/>
    <xf numFmtId="0" fontId="0" fillId="2" borderId="3" xfId="0" applyFont="1" applyFill="1" applyBorder="1" applyAlignment="1">
      <alignment horizontal="right"/>
    </xf>
    <xf numFmtId="0" fontId="0" fillId="2" borderId="3" xfId="0" applyFont="1" applyFill="1" applyBorder="1"/>
    <xf numFmtId="0" fontId="0" fillId="0" borderId="0" xfId="0" applyAlignment="1">
      <alignment horizontal="right"/>
    </xf>
    <xf numFmtId="0" fontId="0" fillId="2" borderId="3" xfId="0" applyFill="1" applyBorder="1" applyAlignment="1">
      <alignment wrapText="1"/>
    </xf>
    <xf numFmtId="3" fontId="0" fillId="2" borderId="3" xfId="0" applyNumberFormat="1" applyFill="1" applyBorder="1" applyAlignment="1">
      <alignment wrapText="1"/>
    </xf>
    <xf numFmtId="0" fontId="5" fillId="3" borderId="6" xfId="1" applyNumberFormat="1" applyFont="1" applyFill="1" applyBorder="1" applyAlignment="1" applyProtection="1">
      <alignment horizontal="center" vertical="center" wrapText="1"/>
    </xf>
    <xf numFmtId="0" fontId="5" fillId="3" borderId="3" xfId="0" quotePrefix="1" applyFont="1" applyFill="1" applyBorder="1" applyAlignment="1">
      <alignment horizontal="center" wrapText="1"/>
    </xf>
    <xf numFmtId="0" fontId="16" fillId="0" borderId="0" xfId="0" applyNumberFormat="1" applyFont="1" applyFill="1" applyBorder="1" applyAlignment="1" applyProtection="1">
      <alignment vertical="center"/>
    </xf>
    <xf numFmtId="0" fontId="2" fillId="0" borderId="3" xfId="0" applyFont="1" applyFill="1" applyBorder="1" applyAlignment="1">
      <alignment horizontal="left"/>
    </xf>
    <xf numFmtId="3" fontId="2" fillId="0" borderId="0" xfId="0" applyNumberFormat="1" applyFont="1" applyFill="1" applyBorder="1"/>
    <xf numFmtId="0" fontId="3" fillId="0" borderId="3" xfId="0" applyFont="1" applyFill="1" applyBorder="1"/>
    <xf numFmtId="3" fontId="1" fillId="2" borderId="3" xfId="0" applyNumberFormat="1" applyFont="1" applyFill="1" applyBorder="1"/>
    <xf numFmtId="0" fontId="2" fillId="0" borderId="3" xfId="0" applyFont="1" applyFill="1" applyBorder="1" applyAlignment="1">
      <alignment horizontal="right"/>
    </xf>
    <xf numFmtId="4" fontId="13" fillId="4" borderId="3" xfId="0" applyNumberFormat="1" applyFont="1" applyFill="1" applyBorder="1"/>
    <xf numFmtId="0" fontId="1" fillId="2" borderId="3" xfId="0" applyFont="1" applyFill="1" applyBorder="1" applyAlignment="1">
      <alignment wrapText="1"/>
    </xf>
    <xf numFmtId="0" fontId="3" fillId="0" borderId="0" xfId="0" applyFont="1" applyFill="1" applyBorder="1"/>
    <xf numFmtId="0" fontId="0" fillId="2" borderId="3" xfId="0" applyFont="1" applyFill="1" applyBorder="1" applyAlignment="1"/>
    <xf numFmtId="3" fontId="5" fillId="3" borderId="4" xfId="1" applyNumberFormat="1" applyFont="1" applyFill="1" applyBorder="1" applyAlignment="1" applyProtection="1">
      <alignment horizontal="center" vertical="center" wrapText="1"/>
    </xf>
    <xf numFmtId="3" fontId="1" fillId="2" borderId="3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/>
    <xf numFmtId="2" fontId="10" fillId="7" borderId="3" xfId="0" applyNumberFormat="1" applyFont="1" applyFill="1" applyBorder="1" applyAlignment="1" applyProtection="1">
      <alignment horizontal="right" vertical="center" wrapText="1"/>
    </xf>
    <xf numFmtId="0" fontId="0" fillId="2" borderId="3" xfId="0" applyFill="1" applyBorder="1" applyAlignment="1">
      <alignment horizontal="right" vertical="center"/>
    </xf>
    <xf numFmtId="0" fontId="13" fillId="0" borderId="3" xfId="0" applyNumberFormat="1" applyFont="1" applyFill="1" applyBorder="1" applyAlignment="1" applyProtection="1">
      <alignment horizontal="right" vertical="center" wrapText="1"/>
    </xf>
    <xf numFmtId="3" fontId="0" fillId="2" borderId="3" xfId="0" applyNumberFormat="1" applyFont="1" applyFill="1" applyBorder="1"/>
    <xf numFmtId="0" fontId="3" fillId="0" borderId="3" xfId="0" applyFont="1" applyFill="1" applyBorder="1" applyAlignment="1">
      <alignment horizontal="right"/>
    </xf>
    <xf numFmtId="2" fontId="0" fillId="0" borderId="0" xfId="0" applyNumberFormat="1"/>
    <xf numFmtId="4" fontId="10" fillId="6" borderId="3" xfId="0" applyNumberFormat="1" applyFont="1" applyFill="1" applyBorder="1" applyAlignment="1" applyProtection="1">
      <alignment horizontal="right" vertical="center" wrapText="1"/>
    </xf>
    <xf numFmtId="4" fontId="0" fillId="4" borderId="3" xfId="0" applyNumberFormat="1" applyFill="1" applyBorder="1"/>
    <xf numFmtId="4" fontId="0" fillId="4" borderId="3" xfId="0" applyNumberFormat="1" applyFont="1" applyFill="1" applyBorder="1"/>
    <xf numFmtId="4" fontId="5" fillId="3" borderId="3" xfId="0" applyNumberFormat="1" applyFont="1" applyFill="1" applyBorder="1" applyAlignment="1">
      <alignment horizontal="right" vertical="center" wrapText="1"/>
    </xf>
    <xf numFmtId="4" fontId="4" fillId="6" borderId="3" xfId="0" applyNumberFormat="1" applyFont="1" applyFill="1" applyBorder="1" applyAlignment="1" applyProtection="1">
      <alignment horizontal="right" vertical="center" wrapText="1"/>
    </xf>
    <xf numFmtId="4" fontId="5" fillId="3" borderId="3" xfId="0" applyNumberFormat="1" applyFont="1" applyFill="1" applyBorder="1" applyAlignment="1">
      <alignment horizontal="right" wrapText="1"/>
    </xf>
    <xf numFmtId="4" fontId="6" fillId="4" borderId="3" xfId="0" applyNumberFormat="1" applyFont="1" applyFill="1" applyBorder="1" applyAlignment="1" applyProtection="1">
      <alignment horizontal="right" vertical="center" wrapText="1"/>
    </xf>
    <xf numFmtId="4" fontId="1" fillId="4" borderId="3" xfId="0" applyNumberFormat="1" applyFont="1" applyFill="1" applyBorder="1"/>
    <xf numFmtId="4" fontId="1" fillId="4" borderId="3" xfId="0" applyNumberFormat="1" applyFont="1" applyFill="1" applyBorder="1" applyAlignment="1">
      <alignment horizontal="right"/>
    </xf>
    <xf numFmtId="4" fontId="4" fillId="4" borderId="3" xfId="0" applyNumberFormat="1" applyFont="1" applyFill="1" applyBorder="1"/>
    <xf numFmtId="0" fontId="2" fillId="0" borderId="8" xfId="0" applyFont="1" applyFill="1" applyBorder="1" applyAlignment="1">
      <alignment horizontal="left"/>
    </xf>
    <xf numFmtId="0" fontId="20" fillId="9" borderId="3" xfId="7" quotePrefix="1" applyNumberFormat="1" applyBorder="1" applyAlignment="1" applyProtection="1">
      <alignment horizontal="left" vertical="center" wrapText="1"/>
    </xf>
    <xf numFmtId="4" fontId="20" fillId="9" borderId="3" xfId="7" applyNumberFormat="1" applyBorder="1" applyAlignment="1" applyProtection="1">
      <alignment horizontal="right" vertical="center" wrapText="1"/>
    </xf>
    <xf numFmtId="0" fontId="1" fillId="10" borderId="3" xfId="8" applyNumberFormat="1" applyFont="1" applyBorder="1" applyAlignment="1" applyProtection="1">
      <alignment horizontal="left" vertical="center" wrapText="1"/>
    </xf>
    <xf numFmtId="4" fontId="1" fillId="10" borderId="3" xfId="8" applyNumberFormat="1" applyFont="1" applyBorder="1" applyAlignment="1" applyProtection="1">
      <alignment horizontal="right" vertical="center" wrapText="1"/>
    </xf>
    <xf numFmtId="0" fontId="1" fillId="8" borderId="3" xfId="6" applyFont="1" applyBorder="1" applyAlignment="1">
      <alignment horizontal="left" vertical="center"/>
    </xf>
    <xf numFmtId="4" fontId="1" fillId="8" borderId="3" xfId="6" applyNumberFormat="1" applyFont="1" applyBorder="1" applyAlignment="1">
      <alignment horizontal="right" vertical="center"/>
    </xf>
    <xf numFmtId="4" fontId="1" fillId="8" borderId="3" xfId="6" applyNumberFormat="1" applyFont="1" applyBorder="1" applyAlignment="1" applyProtection="1">
      <alignment horizontal="right" vertical="center" wrapText="1"/>
    </xf>
    <xf numFmtId="4" fontId="6" fillId="4" borderId="3" xfId="0" applyNumberFormat="1" applyFont="1" applyFill="1" applyBorder="1" applyAlignment="1">
      <alignment horizontal="right" vertical="center"/>
    </xf>
    <xf numFmtId="0" fontId="13" fillId="0" borderId="3" xfId="0" quotePrefix="1" applyFont="1" applyBorder="1" applyAlignment="1">
      <alignment horizontal="left" vertical="center"/>
    </xf>
    <xf numFmtId="0" fontId="13" fillId="0" borderId="3" xfId="0" quotePrefix="1" applyNumberFormat="1" applyFont="1" applyFill="1" applyBorder="1" applyAlignment="1" applyProtection="1">
      <alignment horizontal="left" vertical="center" wrapText="1"/>
    </xf>
    <xf numFmtId="4" fontId="13" fillId="4" borderId="3" xfId="0" applyNumberFormat="1" applyFont="1" applyFill="1" applyBorder="1" applyAlignment="1" applyProtection="1">
      <alignment horizontal="right" vertical="center" wrapText="1"/>
    </xf>
    <xf numFmtId="2" fontId="0" fillId="0" borderId="0" xfId="0" applyNumberFormat="1" applyAlignment="1"/>
    <xf numFmtId="2" fontId="5" fillId="3" borderId="3" xfId="1" applyNumberFormat="1" applyFont="1" applyFill="1" applyBorder="1" applyAlignment="1" applyProtection="1">
      <alignment horizontal="center" vertical="center" wrapText="1"/>
    </xf>
    <xf numFmtId="2" fontId="6" fillId="4" borderId="3" xfId="0" applyNumberFormat="1" applyFont="1" applyFill="1" applyBorder="1" applyAlignment="1" applyProtection="1">
      <alignment horizontal="right" vertical="center" wrapText="1"/>
    </xf>
    <xf numFmtId="2" fontId="10" fillId="6" borderId="3" xfId="0" applyNumberFormat="1" applyFont="1" applyFill="1" applyBorder="1" applyAlignment="1" applyProtection="1">
      <alignment horizontal="right" vertical="center" wrapText="1"/>
    </xf>
    <xf numFmtId="2" fontId="5" fillId="3" borderId="3" xfId="1" applyNumberFormat="1" applyFont="1" applyFill="1" applyBorder="1" applyAlignment="1" applyProtection="1">
      <alignment horizontal="right" vertical="center" wrapText="1"/>
    </xf>
    <xf numFmtId="2" fontId="2" fillId="0" borderId="0" xfId="0" applyNumberFormat="1" applyFont="1" applyFill="1" applyBorder="1" applyAlignment="1">
      <alignment horizontal="right"/>
    </xf>
    <xf numFmtId="1" fontId="5" fillId="3" borderId="4" xfId="1" applyNumberFormat="1" applyFont="1" applyFill="1" applyBorder="1" applyAlignment="1" applyProtection="1">
      <alignment horizontal="center" vertical="center" wrapText="1"/>
    </xf>
    <xf numFmtId="0" fontId="21" fillId="0" borderId="0" xfId="1" applyNumberFormat="1" applyFont="1" applyFill="1" applyBorder="1" applyAlignment="1" applyProtection="1">
      <alignment vertical="center" wrapText="1"/>
    </xf>
    <xf numFmtId="0" fontId="22" fillId="0" borderId="0" xfId="1" applyFont="1" applyProtection="1"/>
    <xf numFmtId="0" fontId="11" fillId="0" borderId="0" xfId="1" applyProtection="1"/>
    <xf numFmtId="0" fontId="21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3" fillId="11" borderId="10" xfId="1" applyFont="1" applyFill="1" applyBorder="1" applyAlignment="1" applyProtection="1">
      <alignment horizontal="center" vertical="center" wrapText="1"/>
    </xf>
    <xf numFmtId="0" fontId="23" fillId="11" borderId="10" xfId="1" applyNumberFormat="1" applyFont="1" applyFill="1" applyBorder="1" applyAlignment="1" applyProtection="1">
      <alignment horizontal="center" vertical="center" wrapText="1"/>
    </xf>
    <xf numFmtId="0" fontId="3" fillId="12" borderId="10" xfId="5" applyFont="1" applyFill="1" applyBorder="1" applyAlignment="1" applyProtection="1">
      <alignment horizontal="center" vertical="center" wrapText="1"/>
    </xf>
    <xf numFmtId="0" fontId="24" fillId="13" borderId="3" xfId="1" applyFont="1" applyFill="1" applyBorder="1" applyAlignment="1" applyProtection="1">
      <alignment horizontal="center" vertical="center" wrapText="1"/>
    </xf>
    <xf numFmtId="0" fontId="24" fillId="13" borderId="3" xfId="1" applyFont="1" applyFill="1" applyBorder="1" applyAlignment="1" applyProtection="1">
      <alignment vertical="center" wrapText="1"/>
    </xf>
    <xf numFmtId="3" fontId="24" fillId="13" borderId="3" xfId="1" applyNumberFormat="1" applyFont="1" applyFill="1" applyBorder="1" applyAlignment="1" applyProtection="1">
      <alignment vertical="center" wrapText="1"/>
    </xf>
    <xf numFmtId="0" fontId="25" fillId="14" borderId="3" xfId="9" applyFont="1" applyFill="1" applyBorder="1" applyAlignment="1" applyProtection="1">
      <alignment horizontal="center" vertical="center" wrapText="1"/>
    </xf>
    <xf numFmtId="0" fontId="25" fillId="14" borderId="3" xfId="9" applyFont="1" applyFill="1" applyBorder="1" applyAlignment="1" applyProtection="1">
      <alignment horizontal="left" vertical="center" wrapText="1"/>
    </xf>
    <xf numFmtId="3" fontId="25" fillId="14" borderId="3" xfId="9" applyNumberFormat="1" applyFont="1" applyFill="1" applyBorder="1" applyAlignment="1" applyProtection="1">
      <alignment horizontal="right" vertical="center" wrapText="1"/>
    </xf>
    <xf numFmtId="0" fontId="26" fillId="0" borderId="3" xfId="9" applyFont="1" applyFill="1" applyBorder="1" applyAlignment="1" applyProtection="1">
      <alignment horizontal="center" vertical="center" wrapText="1"/>
    </xf>
    <xf numFmtId="0" fontId="26" fillId="0" borderId="3" xfId="9" applyFont="1" applyFill="1" applyBorder="1" applyAlignment="1" applyProtection="1">
      <alignment horizontal="left" vertical="center" wrapText="1"/>
    </xf>
    <xf numFmtId="3" fontId="26" fillId="0" borderId="3" xfId="9" applyNumberFormat="1" applyFont="1" applyFill="1" applyBorder="1" applyAlignment="1" applyProtection="1">
      <alignment horizontal="right" vertical="center" wrapText="1"/>
    </xf>
    <xf numFmtId="3" fontId="25" fillId="14" borderId="3" xfId="9" applyNumberFormat="1" applyFont="1" applyFill="1" applyBorder="1" applyAlignment="1" applyProtection="1">
      <alignment vertical="center" wrapText="1"/>
    </xf>
    <xf numFmtId="0" fontId="27" fillId="15" borderId="10" xfId="5" applyFont="1" applyFill="1" applyBorder="1" applyAlignment="1" applyProtection="1">
      <alignment horizontal="center" vertical="center" wrapText="1"/>
    </xf>
    <xf numFmtId="0" fontId="3" fillId="0" borderId="11" xfId="5" applyFont="1" applyBorder="1" applyAlignment="1" applyProtection="1">
      <alignment horizontal="left" vertical="center" wrapText="1"/>
    </xf>
    <xf numFmtId="3" fontId="28" fillId="0" borderId="11" xfId="5" applyNumberFormat="1" applyFont="1" applyFill="1" applyBorder="1" applyAlignment="1" applyProtection="1">
      <alignment horizontal="right" vertical="center"/>
    </xf>
    <xf numFmtId="0" fontId="28" fillId="0" borderId="11" xfId="5" quotePrefix="1" applyFont="1" applyBorder="1" applyAlignment="1" applyProtection="1">
      <alignment horizontal="left" vertical="center" wrapText="1"/>
    </xf>
    <xf numFmtId="3" fontId="28" fillId="0" borderId="11" xfId="5" applyNumberFormat="1" applyFont="1" applyFill="1" applyBorder="1" applyAlignment="1" applyProtection="1">
      <alignment horizontal="right" vertical="center" wrapText="1"/>
    </xf>
    <xf numFmtId="3" fontId="28" fillId="16" borderId="11" xfId="5" applyNumberFormat="1" applyFont="1" applyFill="1" applyBorder="1" applyAlignment="1" applyProtection="1">
      <alignment horizontal="right" vertical="center"/>
    </xf>
    <xf numFmtId="3" fontId="28" fillId="17" borderId="11" xfId="5" applyNumberFormat="1" applyFont="1" applyFill="1" applyBorder="1" applyAlignment="1" applyProtection="1">
      <alignment horizontal="right" vertical="center"/>
    </xf>
    <xf numFmtId="0" fontId="27" fillId="15" borderId="10" xfId="5" applyFont="1" applyFill="1" applyBorder="1" applyAlignment="1" applyProtection="1">
      <alignment horizontal="left" vertical="center" wrapText="1"/>
    </xf>
    <xf numFmtId="3" fontId="27" fillId="15" borderId="10" xfId="5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" fontId="30" fillId="4" borderId="3" xfId="0" applyNumberFormat="1" applyFont="1" applyFill="1" applyBorder="1"/>
    <xf numFmtId="4" fontId="31" fillId="4" borderId="3" xfId="0" applyNumberFormat="1" applyFont="1" applyFill="1" applyBorder="1"/>
    <xf numFmtId="4" fontId="31" fillId="6" borderId="3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Fill="1" applyBorder="1"/>
    <xf numFmtId="0" fontId="6" fillId="0" borderId="0" xfId="0" applyNumberFormat="1" applyFont="1" applyFill="1" applyBorder="1" applyAlignment="1" applyProtection="1">
      <alignment horizontal="center" vertical="center"/>
    </xf>
    <xf numFmtId="0" fontId="21" fillId="0" borderId="0" xfId="1" applyNumberFormat="1" applyFont="1" applyFill="1" applyBorder="1" applyAlignment="1" applyProtection="1">
      <alignment horizontal="center" vertical="center" wrapText="1"/>
    </xf>
    <xf numFmtId="2" fontId="32" fillId="4" borderId="3" xfId="0" applyNumberFormat="1" applyFont="1" applyFill="1" applyBorder="1" applyAlignment="1" applyProtection="1">
      <alignment horizontal="righ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1" fillId="0" borderId="3" xfId="0" applyNumberFormat="1" applyFont="1" applyFill="1" applyBorder="1" applyAlignment="1" applyProtection="1">
      <alignment horizontal="left" vertical="center" wrapText="1"/>
    </xf>
    <xf numFmtId="4" fontId="33" fillId="4" borderId="3" xfId="0" applyNumberFormat="1" applyFont="1" applyFill="1" applyBorder="1" applyAlignment="1" applyProtection="1">
      <alignment horizontal="right" vertical="center" wrapText="1"/>
    </xf>
    <xf numFmtId="0" fontId="39" fillId="2" borderId="3" xfId="0" applyFont="1" applyFill="1" applyBorder="1" applyAlignment="1">
      <alignment horizontal="right"/>
    </xf>
    <xf numFmtId="0" fontId="39" fillId="2" borderId="3" xfId="0" applyFont="1" applyFill="1" applyBorder="1"/>
    <xf numFmtId="4" fontId="39" fillId="4" borderId="3" xfId="0" applyNumberFormat="1" applyFont="1" applyFill="1" applyBorder="1"/>
    <xf numFmtId="0" fontId="2" fillId="0" borderId="13" xfId="0" applyFont="1" applyFill="1" applyBorder="1"/>
    <xf numFmtId="0" fontId="40" fillId="0" borderId="3" xfId="0" applyFont="1" applyFill="1" applyBorder="1" applyAlignment="1">
      <alignment horizontal="left"/>
    </xf>
    <xf numFmtId="0" fontId="41" fillId="0" borderId="0" xfId="0" applyFont="1"/>
    <xf numFmtId="0" fontId="42" fillId="0" borderId="3" xfId="0" applyFont="1" applyBorder="1"/>
    <xf numFmtId="0" fontId="41" fillId="0" borderId="3" xfId="0" applyFont="1" applyBorder="1"/>
    <xf numFmtId="0" fontId="2" fillId="0" borderId="3" xfId="0" applyNumberFormat="1" applyFont="1" applyFill="1" applyBorder="1" applyAlignment="1">
      <alignment horizontal="left"/>
    </xf>
    <xf numFmtId="4" fontId="43" fillId="4" borderId="3" xfId="0" applyNumberFormat="1" applyFont="1" applyFill="1" applyBorder="1"/>
    <xf numFmtId="0" fontId="1" fillId="0" borderId="0" xfId="0" applyFont="1" applyAlignment="1">
      <alignment horizontal="center"/>
    </xf>
    <xf numFmtId="0" fontId="0" fillId="0" borderId="0" xfId="0" applyAlignment="1"/>
    <xf numFmtId="0" fontId="28" fillId="0" borderId="0" xfId="5" applyFont="1" applyAlignment="1" applyProtection="1">
      <alignment horizontal="center" vertical="center" wrapText="1"/>
    </xf>
    <xf numFmtId="0" fontId="29" fillId="0" borderId="0" xfId="5" applyFont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/>
    <xf numFmtId="2" fontId="0" fillId="0" borderId="0" xfId="0" applyNumberFormat="1" applyAlignment="1">
      <alignment horizontal="center"/>
    </xf>
    <xf numFmtId="0" fontId="21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</cellXfs>
  <cellStyles count="19">
    <cellStyle name="40% - Accent2" xfId="6" builtinId="35"/>
    <cellStyle name="40% - Accent6" xfId="8" builtinId="51"/>
    <cellStyle name="Accent5" xfId="7" builtinId="45"/>
    <cellStyle name="Normal" xfId="0" builtinId="0"/>
    <cellStyle name="Normal 2" xfId="11" xr:uid="{5EFBB683-522D-4A88-AB60-B0202C98ED2B}"/>
    <cellStyle name="Normal 2 2" xfId="1" xr:uid="{00000000-0005-0000-0000-000004000000}"/>
    <cellStyle name="Normal 3 3" xfId="2" xr:uid="{00000000-0005-0000-0000-000005000000}"/>
    <cellStyle name="Normal 6" xfId="5" xr:uid="{00000000-0005-0000-0000-000006000000}"/>
    <cellStyle name="Normalno 3 2" xfId="10" xr:uid="{291D10D6-B144-43C0-B942-B0AFFA4CF6B1}"/>
    <cellStyle name="Obično_List4" xfId="3" xr:uid="{00000000-0005-0000-0000-000007000000}"/>
    <cellStyle name="Obično_List7" xfId="9" xr:uid="{00000000-0005-0000-0000-000008000000}"/>
    <cellStyle name="SAPBEXchaText" xfId="12" xr:uid="{504A4F37-2343-496B-AF40-0874BD937F18}"/>
    <cellStyle name="SAPBEXformats" xfId="13" xr:uid="{C65CBBC0-108A-4D4C-9600-CCA45538D469}"/>
    <cellStyle name="SAPBEXHLevel0" xfId="18" xr:uid="{826FF7B0-EBB3-463F-A99F-C710A8898144}"/>
    <cellStyle name="SAPBEXHLevel0X" xfId="16" xr:uid="{68F01DAF-5776-4796-B852-1778E4FC09F0}"/>
    <cellStyle name="SAPBEXHLevel2" xfId="14" xr:uid="{90636E61-46BB-4449-B1DF-82AFCDFADE8D}"/>
    <cellStyle name="SAPBEXHLevel3" xfId="15" xr:uid="{7DCE36EA-3387-4999-8491-50BD6AC1C762}"/>
    <cellStyle name="SAPBEXstdData" xfId="4" xr:uid="{00000000-0005-0000-0000-000009000000}"/>
    <cellStyle name="SAPBEXstdItem" xfId="17" xr:uid="{7E39BA95-DED5-4BD4-81B4-D2E70855F0DB}"/>
  </cellStyles>
  <dxfs count="1"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haela" refreshedDate="43165.612805324075" createdVersion="3" refreshedVersion="3" minRefreshableVersion="3" recordCount="207" xr:uid="{00000000-000A-0000-FFFF-FFFF06000000}">
  <cacheSource type="worksheet">
    <worksheetSource ref="A3:L210" sheet="Sheet1"/>
  </cacheSource>
  <cacheFields count="12">
    <cacheField name="Naziv1" numFmtId="0">
      <sharedItems/>
    </cacheField>
    <cacheField name="Naziv2" numFmtId="0">
      <sharedItems/>
    </cacheField>
    <cacheField name="Naziv3" numFmtId="0">
      <sharedItems/>
    </cacheField>
    <cacheField name="Naziv4" numFmtId="0">
      <sharedItems count="8">
        <s v="A679047 Europske integracije"/>
        <s v="A6210 REDOVNA DJELATNOST-MZOS"/>
        <s v="A621002 REDOVNA DJELATNOST SVEUČILIŠTA U RIJECI-ViNP"/>
        <s v="A622122 PROGRAMSKO FINANCIRANJE JAVNIH VISOKIH UČILIŠTA"/>
        <s v="A622003 PROGRAMI I PROJEKTI ZNANSTVENOISTRAŽIVAČKE DJELATNOSTI"/>
        <s v="A622004 IZDAVANJE DOMAĆIH ZNANSTVENIH ČASOPISA"/>
        <s v="A622005 Organiziranje i održavanje znanstvenih skupova"/>
        <s v="A622006 IZDAVANJE ZNANSTVENIH UDŽBENIKA"/>
      </sharedItems>
    </cacheField>
    <cacheField name="Naziv5" numFmtId="0">
      <sharedItems count="45">
        <s v="3111 PLAĆE ZA REDOVAN RAD - BRUTO"/>
        <s v="3121 OSTALI RASHODI ZA ZAPOSLENE"/>
        <s v="3132 DOPRINOSI ZA OBVEZNO ZDRAVSTVENO OSIGURANJE"/>
        <s v="3133 DOPRINOSI ZA OBVEZNO OSIGURANJE U SLUČAJU NEZAPOSLENOSTI"/>
        <s v="3211 Službena putovanja"/>
        <s v="3212 Naknade za prijevoz, za rad na terenu i odvojeni život"/>
        <s v="3213 Stručno usavršavanje zaposlenika"/>
        <s v="3221 Uredski materijal i ostali materijalni rashodi"/>
        <s v="3231 Usluge telefona, pošte i prijevoza"/>
        <s v="3235 Zakupnine i najamnine"/>
        <s v="3237 Intelektualne i osobne usluge"/>
        <s v="3239 Ostale usluge"/>
        <s v="3293 Reprezentacija"/>
        <s v="3295 Pristojbe i naknade"/>
        <s v="3432 Negativne tečajne razlike i razlike zbog primjene valutne klauzule"/>
        <s v="3721 Naknade građanima i kućanstvima u novcu"/>
        <s v="4221 Uredska oprema i namještaj"/>
        <s v="3236 Zdravstvene i veterinarske usluge"/>
        <s v="3222 Materijal i sirovine"/>
        <s v="3223 Energija"/>
        <s v="3224 Materijal i dijelovi za tekuće i investicijsko održavanje"/>
        <s v="3227 Službena, radna i zaštitna odjeća i obuća"/>
        <s v="3232 Usluge tekućeg i investicijskog održavanja"/>
        <s v="3233 Usluge promidžbe i informiranja"/>
        <s v="3234 Komunalne usluge"/>
        <s v="3238 Računalne usluge"/>
        <s v="3241 Naknade troškova osobama izvan radnog odnosa"/>
        <s v="3292 Premije osiguranja"/>
        <s v="3294 Članarine"/>
        <s v="3299 Ostali nespomenuti rashodi poslovanja"/>
        <s v="3431 Bankarske usluge i usluge platnog prometa"/>
        <s v="3434 Ostali nespomenuti financijski rashodi"/>
        <s v="3691 Prijenosi između pror. korisnika istog proračuna"/>
        <s v="3722 Naknade građanima i kućanstvima u naravi"/>
        <s v="3811 Tekuće donacije u novcu"/>
        <s v="3831 Naknade šteta pravnim i fizičkim osobama"/>
        <s v="4123 Licence"/>
        <s v="4222 Komunikacijska oprema"/>
        <s v="4223 Oprema za održavanje i zaštitu"/>
        <s v="4224 Medicinska i laboratorijska oprema"/>
        <s v="4225 Instrumenti, uređaji i strojevi"/>
        <s v="4227 Uređaji, strojevi i oprema za ostale namjene"/>
        <s v="4233 Prijevozna sredstva u pomorskom i riječnom prometu"/>
        <s v="4241 Knjige"/>
        <s v="4264 Ostala nematerijalna proizvedena imovina"/>
      </sharedItems>
    </cacheField>
    <cacheField name="Planirani iznos" numFmtId="4">
      <sharedItems containsSemiMixedTypes="0" containsString="0" containsNumber="1" containsInteger="1" minValue="0" maxValue="15323000"/>
    </cacheField>
    <cacheField name="Realizirani iznos" numFmtId="4">
      <sharedItems containsSemiMixedTypes="0" containsString="0" containsNumber="1" minValue="0" maxValue="15217683.58"/>
    </cacheField>
    <cacheField name="Plaćeni iznos" numFmtId="4">
      <sharedItems containsSemiMixedTypes="0" containsString="0" containsNumber="1" containsInteger="1" minValue="0" maxValue="0"/>
    </cacheField>
    <cacheField name="Izvor financiranja" numFmtId="0">
      <sharedItems count="7">
        <s v="Pomoći EU (51)"/>
        <s v="Opći prihodi i primici"/>
        <s v="Vlastiti prihodi"/>
        <s v="Ostale pomoći i darovnice (52)"/>
        <s v="Ostali prihodi za posebne namjene"/>
        <s v="Donacije (6)"/>
        <s v="Prodaja ili zamjena nefinancijske imovine (7)"/>
      </sharedItems>
    </cacheField>
    <cacheField name="Planirani iznos2" numFmtId="4">
      <sharedItems containsSemiMixedTypes="0" containsString="0" containsNumber="1" containsInteger="1" minValue="0" maxValue="15323000"/>
    </cacheField>
    <cacheField name="Realizirani iznos2" numFmtId="4">
      <sharedItems containsSemiMixedTypes="0" containsString="0" containsNumber="1" minValue="0" maxValue="15217683.58"/>
    </cacheField>
    <cacheField name="Plaćeni iznos2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7">
  <r>
    <s v="202 PLAN RASHODA"/>
    <s v="237 OBRAZOVANJE"/>
    <s v="23701 RAZVOJ ODGOJNO OBRAZOVNOG SUSTAVA"/>
    <x v="0"/>
    <x v="0"/>
    <n v="395000"/>
    <n v="653178.09"/>
    <n v="0"/>
    <x v="0"/>
    <n v="88000"/>
    <n v="175381.91"/>
    <n v="0"/>
  </r>
  <r>
    <s v="202 PLAN RASHODA"/>
    <s v="237 OBRAZOVANJE"/>
    <s v="23701 RAZVOJ ODGOJNO OBRAZOVNOG SUSTAVA"/>
    <x v="0"/>
    <x v="0"/>
    <n v="0"/>
    <n v="0"/>
    <n v="0"/>
    <x v="1"/>
    <n v="0"/>
    <n v="100929.11"/>
    <n v="0"/>
  </r>
  <r>
    <s v="202 PLAN RASHODA"/>
    <s v="237 OBRAZOVANJE"/>
    <s v="23701 RAZVOJ ODGOJNO OBRAZOVNOG SUSTAVA"/>
    <x v="0"/>
    <x v="0"/>
    <n v="0"/>
    <n v="0"/>
    <n v="0"/>
    <x v="2"/>
    <n v="307000"/>
    <n v="376867.07"/>
    <n v="0"/>
  </r>
  <r>
    <s v="202 PLAN RASHODA"/>
    <s v="237 OBRAZOVANJE"/>
    <s v="23701 RAZVOJ ODGOJNO OBRAZOVNOG SUSTAVA"/>
    <x v="0"/>
    <x v="1"/>
    <n v="2500"/>
    <n v="2500"/>
    <n v="0"/>
    <x v="2"/>
    <n v="2500"/>
    <n v="2500"/>
    <n v="0"/>
  </r>
  <r>
    <s v="202 PLAN RASHODA"/>
    <s v="237 OBRAZOVANJE"/>
    <s v="23701 RAZVOJ ODGOJNO OBRAZOVNOG SUSTAVA"/>
    <x v="0"/>
    <x v="2"/>
    <n v="73600"/>
    <n v="101242.6"/>
    <n v="0"/>
    <x v="2"/>
    <n v="60000"/>
    <n v="58414.41"/>
    <n v="0"/>
  </r>
  <r>
    <s v="202 PLAN RASHODA"/>
    <s v="237 OBRAZOVANJE"/>
    <s v="23701 RAZVOJ ODGOJNO OBRAZOVNOG SUSTAVA"/>
    <x v="0"/>
    <x v="2"/>
    <n v="0"/>
    <n v="0"/>
    <n v="0"/>
    <x v="0"/>
    <n v="13600"/>
    <n v="27184.19"/>
    <n v="0"/>
  </r>
  <r>
    <s v="202 PLAN RASHODA"/>
    <s v="237 OBRAZOVANJE"/>
    <s v="23701 RAZVOJ ODGOJNO OBRAZOVNOG SUSTAVA"/>
    <x v="0"/>
    <x v="2"/>
    <n v="0"/>
    <n v="0"/>
    <n v="0"/>
    <x v="1"/>
    <n v="0"/>
    <n v="15644"/>
    <n v="0"/>
  </r>
  <r>
    <s v="202 PLAN RASHODA"/>
    <s v="237 OBRAZOVANJE"/>
    <s v="23701 RAZVOJ ODGOJNO OBRAZOVNOG SUSTAVA"/>
    <x v="0"/>
    <x v="3"/>
    <n v="7700"/>
    <n v="11104.04"/>
    <n v="0"/>
    <x v="1"/>
    <n v="0"/>
    <n v="1715.79"/>
    <n v="0"/>
  </r>
  <r>
    <s v="202 PLAN RASHODA"/>
    <s v="237 OBRAZOVANJE"/>
    <s v="23701 RAZVOJ ODGOJNO OBRAZOVNOG SUSTAVA"/>
    <x v="0"/>
    <x v="3"/>
    <n v="0"/>
    <n v="0"/>
    <n v="0"/>
    <x v="0"/>
    <n v="1500"/>
    <n v="2981.5"/>
    <n v="0"/>
  </r>
  <r>
    <s v="202 PLAN RASHODA"/>
    <s v="237 OBRAZOVANJE"/>
    <s v="23701 RAZVOJ ODGOJNO OBRAZOVNOG SUSTAVA"/>
    <x v="0"/>
    <x v="3"/>
    <n v="0"/>
    <n v="0"/>
    <n v="0"/>
    <x v="2"/>
    <n v="6200"/>
    <n v="6406.75"/>
    <n v="0"/>
  </r>
  <r>
    <s v="202 PLAN RASHODA"/>
    <s v="237 OBRAZOVANJE"/>
    <s v="23701 RAZVOJ ODGOJNO OBRAZOVNOG SUSTAVA"/>
    <x v="0"/>
    <x v="4"/>
    <n v="40200"/>
    <n v="59643.65"/>
    <n v="0"/>
    <x v="2"/>
    <n v="30000"/>
    <n v="51884.76"/>
    <n v="0"/>
  </r>
  <r>
    <s v="202 PLAN RASHODA"/>
    <s v="237 OBRAZOVANJE"/>
    <s v="23701 RAZVOJ ODGOJNO OBRAZOVNOG SUSTAVA"/>
    <x v="0"/>
    <x v="4"/>
    <n v="0"/>
    <n v="0"/>
    <n v="0"/>
    <x v="0"/>
    <n v="10200"/>
    <n v="7758.89"/>
    <n v="0"/>
  </r>
  <r>
    <s v="202 PLAN RASHODA"/>
    <s v="237 OBRAZOVANJE"/>
    <s v="23701 RAZVOJ ODGOJNO OBRAZOVNOG SUSTAVA"/>
    <x v="0"/>
    <x v="5"/>
    <n v="2500"/>
    <n v="2511.63"/>
    <n v="0"/>
    <x v="2"/>
    <n v="2500"/>
    <n v="2511.63"/>
    <n v="0"/>
  </r>
  <r>
    <s v="202 PLAN RASHODA"/>
    <s v="237 OBRAZOVANJE"/>
    <s v="23701 RAZVOJ ODGOJNO OBRAZOVNOG SUSTAVA"/>
    <x v="0"/>
    <x v="6"/>
    <n v="1900"/>
    <n v="0"/>
    <n v="0"/>
    <x v="0"/>
    <n v="1900"/>
    <n v="0"/>
    <n v="0"/>
  </r>
  <r>
    <s v="202 PLAN RASHODA"/>
    <s v="237 OBRAZOVANJE"/>
    <s v="23701 RAZVOJ ODGOJNO OBRAZOVNOG SUSTAVA"/>
    <x v="0"/>
    <x v="7"/>
    <n v="500"/>
    <n v="250"/>
    <n v="0"/>
    <x v="0"/>
    <n v="500"/>
    <n v="0"/>
    <n v="0"/>
  </r>
  <r>
    <s v="202 PLAN RASHODA"/>
    <s v="237 OBRAZOVANJE"/>
    <s v="23701 RAZVOJ ODGOJNO OBRAZOVNOG SUSTAVA"/>
    <x v="0"/>
    <x v="7"/>
    <n v="0"/>
    <n v="0"/>
    <n v="0"/>
    <x v="2"/>
    <n v="0"/>
    <n v="250"/>
    <n v="0"/>
  </r>
  <r>
    <s v="202 PLAN RASHODA"/>
    <s v="237 OBRAZOVANJE"/>
    <s v="23701 RAZVOJ ODGOJNO OBRAZOVNOG SUSTAVA"/>
    <x v="0"/>
    <x v="8"/>
    <n v="1000"/>
    <n v="675.85"/>
    <n v="0"/>
    <x v="2"/>
    <n v="1000"/>
    <n v="675.85"/>
    <n v="0"/>
  </r>
  <r>
    <s v="202 PLAN RASHODA"/>
    <s v="237 OBRAZOVANJE"/>
    <s v="23701 RAZVOJ ODGOJNO OBRAZOVNOG SUSTAVA"/>
    <x v="0"/>
    <x v="9"/>
    <n v="4300"/>
    <n v="0"/>
    <n v="0"/>
    <x v="0"/>
    <n v="4300"/>
    <n v="0"/>
    <n v="0"/>
  </r>
  <r>
    <s v="202 PLAN RASHODA"/>
    <s v="237 OBRAZOVANJE"/>
    <s v="23701 RAZVOJ ODGOJNO OBRAZOVNOG SUSTAVA"/>
    <x v="0"/>
    <x v="10"/>
    <n v="6000"/>
    <n v="3850"/>
    <n v="0"/>
    <x v="2"/>
    <n v="4000"/>
    <n v="3850"/>
    <n v="0"/>
  </r>
  <r>
    <s v="202 PLAN RASHODA"/>
    <s v="237 OBRAZOVANJE"/>
    <s v="23701 RAZVOJ ODGOJNO OBRAZOVNOG SUSTAVA"/>
    <x v="0"/>
    <x v="10"/>
    <n v="0"/>
    <n v="0"/>
    <n v="0"/>
    <x v="0"/>
    <n v="2000"/>
    <n v="0"/>
    <n v="0"/>
  </r>
  <r>
    <s v="202 PLAN RASHODA"/>
    <s v="237 OBRAZOVANJE"/>
    <s v="23701 RAZVOJ ODGOJNO OBRAZOVNOG SUSTAVA"/>
    <x v="0"/>
    <x v="11"/>
    <n v="1000"/>
    <n v="562.5"/>
    <n v="0"/>
    <x v="2"/>
    <n v="1000"/>
    <n v="562.5"/>
    <n v="0"/>
  </r>
  <r>
    <s v="202 PLAN RASHODA"/>
    <s v="237 OBRAZOVANJE"/>
    <s v="23701 RAZVOJ ODGOJNO OBRAZOVNOG SUSTAVA"/>
    <x v="0"/>
    <x v="12"/>
    <n v="12600"/>
    <n v="9286.5"/>
    <n v="0"/>
    <x v="2"/>
    <n v="5400"/>
    <n v="5309"/>
    <n v="0"/>
  </r>
  <r>
    <s v="202 PLAN RASHODA"/>
    <s v="237 OBRAZOVANJE"/>
    <s v="23701 RAZVOJ ODGOJNO OBRAZOVNOG SUSTAVA"/>
    <x v="0"/>
    <x v="12"/>
    <n v="0"/>
    <n v="0"/>
    <n v="0"/>
    <x v="0"/>
    <n v="7200"/>
    <n v="3977.5"/>
    <n v="0"/>
  </r>
  <r>
    <s v="202 PLAN RASHODA"/>
    <s v="237 OBRAZOVANJE"/>
    <s v="23701 RAZVOJ ODGOJNO OBRAZOVNOG SUSTAVA"/>
    <x v="0"/>
    <x v="13"/>
    <n v="100"/>
    <n v="50"/>
    <n v="0"/>
    <x v="2"/>
    <n v="0"/>
    <n v="50"/>
    <n v="0"/>
  </r>
  <r>
    <s v="202 PLAN RASHODA"/>
    <s v="237 OBRAZOVANJE"/>
    <s v="23701 RAZVOJ ODGOJNO OBRAZOVNOG SUSTAVA"/>
    <x v="0"/>
    <x v="13"/>
    <n v="0"/>
    <n v="0"/>
    <n v="0"/>
    <x v="0"/>
    <n v="100"/>
    <n v="0"/>
    <n v="0"/>
  </r>
  <r>
    <s v="202 PLAN RASHODA"/>
    <s v="237 OBRAZOVANJE"/>
    <s v="23701 RAZVOJ ODGOJNO OBRAZOVNOG SUSTAVA"/>
    <x v="0"/>
    <x v="14"/>
    <n v="0"/>
    <n v="15.57"/>
    <n v="0"/>
    <x v="0"/>
    <n v="0"/>
    <n v="15.57"/>
    <n v="0"/>
  </r>
  <r>
    <s v="202 PLAN RASHODA"/>
    <s v="237 OBRAZOVANJE"/>
    <s v="23701 RAZVOJ ODGOJNO OBRAZOVNOG SUSTAVA"/>
    <x v="0"/>
    <x v="15"/>
    <n v="11400"/>
    <n v="0"/>
    <n v="0"/>
    <x v="3"/>
    <n v="11400"/>
    <n v="0"/>
    <n v="0"/>
  </r>
  <r>
    <s v="202 PLAN RASHODA"/>
    <s v="237 OBRAZOVANJE"/>
    <s v="23701 RAZVOJ ODGOJNO OBRAZOVNOG SUSTAVA"/>
    <x v="0"/>
    <x v="16"/>
    <n v="27000"/>
    <n v="26098"/>
    <n v="0"/>
    <x v="2"/>
    <n v="27000"/>
    <n v="26098"/>
    <n v="0"/>
  </r>
  <r>
    <s v="202 PLAN RASHODA"/>
    <s v="237 OBRAZOVANJE"/>
    <s v="23705 VISOKO OBRAZOVANJE"/>
    <x v="1"/>
    <x v="0"/>
    <n v="15323000"/>
    <n v="15217683.58"/>
    <n v="0"/>
    <x v="1"/>
    <n v="15323000"/>
    <n v="15217683.58"/>
    <n v="0"/>
  </r>
  <r>
    <s v="202 PLAN RASHODA"/>
    <s v="237 OBRAZOVANJE"/>
    <s v="23705 VISOKO OBRAZOVANJE"/>
    <x v="1"/>
    <x v="1"/>
    <n v="409210"/>
    <n v="408384.63"/>
    <n v="0"/>
    <x v="1"/>
    <n v="409210"/>
    <n v="408384.63"/>
    <n v="0"/>
  </r>
  <r>
    <s v="202 PLAN RASHODA"/>
    <s v="237 OBRAZOVANJE"/>
    <s v="23705 VISOKO OBRAZOVANJE"/>
    <x v="1"/>
    <x v="2"/>
    <n v="2360000"/>
    <n v="2358428.75"/>
    <n v="0"/>
    <x v="1"/>
    <n v="2360000"/>
    <n v="2358428.75"/>
    <n v="0"/>
  </r>
  <r>
    <s v="202 PLAN RASHODA"/>
    <s v="237 OBRAZOVANJE"/>
    <s v="23705 VISOKO OBRAZOVANJE"/>
    <x v="1"/>
    <x v="3"/>
    <n v="256000"/>
    <n v="258625.02"/>
    <n v="0"/>
    <x v="1"/>
    <n v="256000"/>
    <n v="258625.02"/>
    <n v="0"/>
  </r>
  <r>
    <s v="202 PLAN RASHODA"/>
    <s v="237 OBRAZOVANJE"/>
    <s v="23705 VISOKO OBRAZOVANJE"/>
    <x v="1"/>
    <x v="5"/>
    <n v="327853"/>
    <n v="328699.65999999997"/>
    <n v="0"/>
    <x v="1"/>
    <n v="327853"/>
    <n v="328699.65999999997"/>
    <n v="0"/>
  </r>
  <r>
    <s v="202 PLAN RASHODA"/>
    <s v="237 OBRAZOVANJE"/>
    <s v="23705 VISOKO OBRAZOVANJE"/>
    <x v="1"/>
    <x v="17"/>
    <n v="22770"/>
    <n v="7500"/>
    <n v="0"/>
    <x v="1"/>
    <n v="22770"/>
    <n v="7500"/>
    <n v="0"/>
  </r>
  <r>
    <s v="202 PLAN RASHODA"/>
    <s v="237 OBRAZOVANJE"/>
    <s v="23705 VISOKO OBRAZOVANJE"/>
    <x v="1"/>
    <x v="13"/>
    <n v="35240"/>
    <n v="35240.400000000001"/>
    <n v="0"/>
    <x v="1"/>
    <n v="35240"/>
    <n v="35240.400000000001"/>
    <n v="0"/>
  </r>
  <r>
    <s v="202 PLAN RASHODA"/>
    <s v="237 OBRAZOVANJE"/>
    <s v="23705 VISOKO OBRAZOVANJE"/>
    <x v="2"/>
    <x v="0"/>
    <n v="3900000"/>
    <n v="3898921.02"/>
    <n v="0"/>
    <x v="4"/>
    <n v="1970000"/>
    <n v="1842681.88"/>
    <n v="0"/>
  </r>
  <r>
    <s v="202 PLAN RASHODA"/>
    <s v="237 OBRAZOVANJE"/>
    <s v="23705 VISOKO OBRAZOVANJE"/>
    <x v="2"/>
    <x v="0"/>
    <n v="0"/>
    <n v="0"/>
    <n v="0"/>
    <x v="3"/>
    <n v="30000"/>
    <n v="26877.14"/>
    <n v="0"/>
  </r>
  <r>
    <s v="202 PLAN RASHODA"/>
    <s v="237 OBRAZOVANJE"/>
    <s v="23705 VISOKO OBRAZOVANJE"/>
    <x v="2"/>
    <x v="0"/>
    <n v="0"/>
    <n v="0"/>
    <n v="0"/>
    <x v="2"/>
    <n v="1900000"/>
    <n v="2029362"/>
    <n v="0"/>
  </r>
  <r>
    <s v="202 PLAN RASHODA"/>
    <s v="237 OBRAZOVANJE"/>
    <s v="23705 VISOKO OBRAZOVANJE"/>
    <x v="2"/>
    <x v="1"/>
    <n v="110000"/>
    <n v="41260"/>
    <n v="0"/>
    <x v="4"/>
    <n v="20000"/>
    <n v="0"/>
    <n v="0"/>
  </r>
  <r>
    <s v="202 PLAN RASHODA"/>
    <s v="237 OBRAZOVANJE"/>
    <s v="23705 VISOKO OBRAZOVANJE"/>
    <x v="2"/>
    <x v="1"/>
    <n v="0"/>
    <n v="0"/>
    <n v="0"/>
    <x v="2"/>
    <n v="90000"/>
    <n v="41260"/>
    <n v="0"/>
  </r>
  <r>
    <s v="202 PLAN RASHODA"/>
    <s v="237 OBRAZOVANJE"/>
    <s v="23705 VISOKO OBRAZOVANJE"/>
    <x v="2"/>
    <x v="2"/>
    <n v="590000"/>
    <n v="605420.68999999994"/>
    <n v="0"/>
    <x v="4"/>
    <n v="290000"/>
    <n v="285956.63"/>
    <n v="0"/>
  </r>
  <r>
    <s v="202 PLAN RASHODA"/>
    <s v="237 OBRAZOVANJE"/>
    <s v="23705 VISOKO OBRAZOVANJE"/>
    <x v="2"/>
    <x v="2"/>
    <n v="0"/>
    <n v="0"/>
    <n v="0"/>
    <x v="3"/>
    <n v="5000"/>
    <n v="4165.95"/>
    <n v="0"/>
  </r>
  <r>
    <s v="202 PLAN RASHODA"/>
    <s v="237 OBRAZOVANJE"/>
    <s v="23705 VISOKO OBRAZOVANJE"/>
    <x v="2"/>
    <x v="2"/>
    <n v="0"/>
    <n v="0"/>
    <n v="0"/>
    <x v="2"/>
    <n v="295000"/>
    <n v="315298.11"/>
    <n v="0"/>
  </r>
  <r>
    <s v="202 PLAN RASHODA"/>
    <s v="237 OBRAZOVANJE"/>
    <s v="23705 VISOKO OBRAZOVANJE"/>
    <x v="2"/>
    <x v="3"/>
    <n v="74000"/>
    <n v="66319.070000000007"/>
    <n v="0"/>
    <x v="3"/>
    <n v="2000"/>
    <n v="456.92"/>
    <n v="0"/>
  </r>
  <r>
    <s v="202 PLAN RASHODA"/>
    <s v="237 OBRAZOVANJE"/>
    <s v="23705 VISOKO OBRAZOVANJE"/>
    <x v="2"/>
    <x v="3"/>
    <n v="0"/>
    <n v="0"/>
    <n v="0"/>
    <x v="2"/>
    <n v="32000"/>
    <n v="34499.24"/>
    <n v="0"/>
  </r>
  <r>
    <s v="202 PLAN RASHODA"/>
    <s v="237 OBRAZOVANJE"/>
    <s v="23705 VISOKO OBRAZOVANJE"/>
    <x v="2"/>
    <x v="3"/>
    <n v="0"/>
    <n v="0"/>
    <n v="0"/>
    <x v="4"/>
    <n v="40000"/>
    <n v="31362.91"/>
    <n v="0"/>
  </r>
  <r>
    <s v="202 PLAN RASHODA"/>
    <s v="237 OBRAZOVANJE"/>
    <s v="23705 VISOKO OBRAZOVANJE"/>
    <x v="2"/>
    <x v="4"/>
    <n v="605000"/>
    <n v="517468.38"/>
    <n v="0"/>
    <x v="2"/>
    <n v="255000"/>
    <n v="311773.65999999997"/>
    <n v="0"/>
  </r>
  <r>
    <s v="202 PLAN RASHODA"/>
    <s v="237 OBRAZOVANJE"/>
    <s v="23705 VISOKO OBRAZOVANJE"/>
    <x v="2"/>
    <x v="4"/>
    <n v="0"/>
    <n v="0"/>
    <n v="0"/>
    <x v="4"/>
    <n v="260000"/>
    <n v="122608.24"/>
    <n v="0"/>
  </r>
  <r>
    <s v="202 PLAN RASHODA"/>
    <s v="237 OBRAZOVANJE"/>
    <s v="23705 VISOKO OBRAZOVANJE"/>
    <x v="2"/>
    <x v="4"/>
    <n v="0"/>
    <n v="0"/>
    <n v="0"/>
    <x v="3"/>
    <n v="90000"/>
    <n v="83086.48"/>
    <n v="0"/>
  </r>
  <r>
    <s v="202 PLAN RASHODA"/>
    <s v="237 OBRAZOVANJE"/>
    <s v="23705 VISOKO OBRAZOVANJE"/>
    <x v="2"/>
    <x v="5"/>
    <n v="7000"/>
    <n v="4120.3599999999997"/>
    <n v="0"/>
    <x v="2"/>
    <n v="5000"/>
    <n v="4120.3599999999997"/>
    <n v="0"/>
  </r>
  <r>
    <s v="202 PLAN RASHODA"/>
    <s v="237 OBRAZOVANJE"/>
    <s v="23705 VISOKO OBRAZOVANJE"/>
    <x v="2"/>
    <x v="5"/>
    <n v="0"/>
    <n v="0"/>
    <n v="0"/>
    <x v="3"/>
    <n v="2000"/>
    <n v="0"/>
    <n v="0"/>
  </r>
  <r>
    <s v="202 PLAN RASHODA"/>
    <s v="237 OBRAZOVANJE"/>
    <s v="23705 VISOKO OBRAZOVANJE"/>
    <x v="2"/>
    <x v="6"/>
    <n v="116000"/>
    <n v="114909.47"/>
    <n v="0"/>
    <x v="4"/>
    <n v="60000"/>
    <n v="64022.22"/>
    <n v="0"/>
  </r>
  <r>
    <s v="202 PLAN RASHODA"/>
    <s v="237 OBRAZOVANJE"/>
    <s v="23705 VISOKO OBRAZOVANJE"/>
    <x v="2"/>
    <x v="6"/>
    <n v="0"/>
    <n v="0"/>
    <n v="0"/>
    <x v="3"/>
    <n v="6000"/>
    <n v="5453.51"/>
    <n v="0"/>
  </r>
  <r>
    <s v="202 PLAN RASHODA"/>
    <s v="237 OBRAZOVANJE"/>
    <s v="23705 VISOKO OBRAZOVANJE"/>
    <x v="2"/>
    <x v="6"/>
    <n v="0"/>
    <n v="0"/>
    <n v="0"/>
    <x v="2"/>
    <n v="50000"/>
    <n v="45433.74"/>
    <n v="0"/>
  </r>
  <r>
    <s v="202 PLAN RASHODA"/>
    <s v="237 OBRAZOVANJE"/>
    <s v="23705 VISOKO OBRAZOVANJE"/>
    <x v="2"/>
    <x v="7"/>
    <n v="320000"/>
    <n v="279462.26"/>
    <n v="0"/>
    <x v="3"/>
    <n v="10000"/>
    <n v="5642.6"/>
    <n v="0"/>
  </r>
  <r>
    <s v="202 PLAN RASHODA"/>
    <s v="237 OBRAZOVANJE"/>
    <s v="23705 VISOKO OBRAZOVANJE"/>
    <x v="2"/>
    <x v="7"/>
    <n v="0"/>
    <n v="0"/>
    <n v="0"/>
    <x v="2"/>
    <n v="60000"/>
    <n v="50443.360000000001"/>
    <n v="0"/>
  </r>
  <r>
    <s v="202 PLAN RASHODA"/>
    <s v="237 OBRAZOVANJE"/>
    <s v="23705 VISOKO OBRAZOVANJE"/>
    <x v="2"/>
    <x v="7"/>
    <n v="0"/>
    <n v="0"/>
    <n v="0"/>
    <x v="4"/>
    <n v="250000"/>
    <n v="223376.3"/>
    <n v="0"/>
  </r>
  <r>
    <s v="202 PLAN RASHODA"/>
    <s v="237 OBRAZOVANJE"/>
    <s v="23705 VISOKO OBRAZOVANJE"/>
    <x v="2"/>
    <x v="18"/>
    <n v="2000"/>
    <n v="1056.25"/>
    <n v="0"/>
    <x v="2"/>
    <n v="2000"/>
    <n v="1056.25"/>
    <n v="0"/>
  </r>
  <r>
    <s v="202 PLAN RASHODA"/>
    <s v="237 OBRAZOVANJE"/>
    <s v="23705 VISOKO OBRAZOVANJE"/>
    <x v="2"/>
    <x v="19"/>
    <n v="55300"/>
    <n v="14298.2"/>
    <n v="0"/>
    <x v="4"/>
    <n v="20000"/>
    <n v="13588.45"/>
    <n v="0"/>
  </r>
  <r>
    <s v="202 PLAN RASHODA"/>
    <s v="237 OBRAZOVANJE"/>
    <s v="23705 VISOKO OBRAZOVANJE"/>
    <x v="2"/>
    <x v="19"/>
    <n v="0"/>
    <n v="0"/>
    <n v="0"/>
    <x v="2"/>
    <n v="3000"/>
    <n v="709.75"/>
    <n v="0"/>
  </r>
  <r>
    <s v="202 PLAN RASHODA"/>
    <s v="237 OBRAZOVANJE"/>
    <s v="23705 VISOKO OBRAZOVANJE"/>
    <x v="2"/>
    <x v="19"/>
    <n v="0"/>
    <n v="0"/>
    <n v="0"/>
    <x v="3"/>
    <n v="32300"/>
    <n v="0"/>
    <n v="0"/>
  </r>
  <r>
    <s v="202 PLAN RASHODA"/>
    <s v="237 OBRAZOVANJE"/>
    <s v="23705 VISOKO OBRAZOVANJE"/>
    <x v="2"/>
    <x v="20"/>
    <n v="48000"/>
    <n v="66272.28"/>
    <n v="0"/>
    <x v="2"/>
    <n v="10000"/>
    <n v="29217.68"/>
    <n v="0"/>
  </r>
  <r>
    <s v="202 PLAN RASHODA"/>
    <s v="237 OBRAZOVANJE"/>
    <s v="23705 VISOKO OBRAZOVANJE"/>
    <x v="2"/>
    <x v="20"/>
    <n v="0"/>
    <n v="0"/>
    <n v="0"/>
    <x v="4"/>
    <n v="38000"/>
    <n v="37054.6"/>
    <n v="0"/>
  </r>
  <r>
    <s v="202 PLAN RASHODA"/>
    <s v="237 OBRAZOVANJE"/>
    <s v="23705 VISOKO OBRAZOVANJE"/>
    <x v="2"/>
    <x v="21"/>
    <n v="20000"/>
    <n v="19485.16"/>
    <n v="0"/>
    <x v="4"/>
    <n v="20000"/>
    <n v="19485.16"/>
    <n v="0"/>
  </r>
  <r>
    <s v="202 PLAN RASHODA"/>
    <s v="237 OBRAZOVANJE"/>
    <s v="23705 VISOKO OBRAZOVANJE"/>
    <x v="2"/>
    <x v="8"/>
    <n v="95000"/>
    <n v="60479.48"/>
    <n v="0"/>
    <x v="4"/>
    <n v="60000"/>
    <n v="44399.87"/>
    <n v="0"/>
  </r>
  <r>
    <s v="202 PLAN RASHODA"/>
    <s v="237 OBRAZOVANJE"/>
    <s v="23705 VISOKO OBRAZOVANJE"/>
    <x v="2"/>
    <x v="8"/>
    <n v="0"/>
    <n v="0"/>
    <n v="0"/>
    <x v="2"/>
    <n v="25000"/>
    <n v="9014.84"/>
    <n v="0"/>
  </r>
  <r>
    <s v="202 PLAN RASHODA"/>
    <s v="237 OBRAZOVANJE"/>
    <s v="23705 VISOKO OBRAZOVANJE"/>
    <x v="2"/>
    <x v="8"/>
    <n v="0"/>
    <n v="0"/>
    <n v="0"/>
    <x v="3"/>
    <n v="10000"/>
    <n v="7064.77"/>
    <n v="0"/>
  </r>
  <r>
    <s v="202 PLAN RASHODA"/>
    <s v="237 OBRAZOVANJE"/>
    <s v="23705 VISOKO OBRAZOVANJE"/>
    <x v="2"/>
    <x v="22"/>
    <n v="700000"/>
    <n v="694140"/>
    <n v="0"/>
    <x v="4"/>
    <n v="615000"/>
    <n v="619590.22"/>
    <n v="0"/>
  </r>
  <r>
    <s v="202 PLAN RASHODA"/>
    <s v="237 OBRAZOVANJE"/>
    <s v="23705 VISOKO OBRAZOVANJE"/>
    <x v="2"/>
    <x v="22"/>
    <n v="0"/>
    <n v="0"/>
    <n v="0"/>
    <x v="2"/>
    <n v="35000"/>
    <n v="30197.72"/>
    <n v="0"/>
  </r>
  <r>
    <s v="202 PLAN RASHODA"/>
    <s v="237 OBRAZOVANJE"/>
    <s v="23705 VISOKO OBRAZOVANJE"/>
    <x v="2"/>
    <x v="22"/>
    <n v="0"/>
    <n v="0"/>
    <n v="0"/>
    <x v="3"/>
    <n v="50000"/>
    <n v="44352.06"/>
    <n v="0"/>
  </r>
  <r>
    <s v="202 PLAN RASHODA"/>
    <s v="237 OBRAZOVANJE"/>
    <s v="23705 VISOKO OBRAZOVANJE"/>
    <x v="2"/>
    <x v="23"/>
    <n v="51000"/>
    <n v="14330.79"/>
    <n v="0"/>
    <x v="2"/>
    <n v="1000"/>
    <n v="1321.91"/>
    <n v="0"/>
  </r>
  <r>
    <s v="202 PLAN RASHODA"/>
    <s v="237 OBRAZOVANJE"/>
    <s v="23705 VISOKO OBRAZOVANJE"/>
    <x v="2"/>
    <x v="23"/>
    <n v="0"/>
    <n v="0"/>
    <n v="0"/>
    <x v="4"/>
    <n v="50000"/>
    <n v="13008.88"/>
    <n v="0"/>
  </r>
  <r>
    <s v="202 PLAN RASHODA"/>
    <s v="237 OBRAZOVANJE"/>
    <s v="23705 VISOKO OBRAZOVANJE"/>
    <x v="2"/>
    <x v="24"/>
    <n v="97250"/>
    <n v="37684.85"/>
    <n v="0"/>
    <x v="2"/>
    <n v="10000"/>
    <n v="3988.13"/>
    <n v="0"/>
  </r>
  <r>
    <s v="202 PLAN RASHODA"/>
    <s v="237 OBRAZOVANJE"/>
    <s v="23705 VISOKO OBRAZOVANJE"/>
    <x v="2"/>
    <x v="24"/>
    <n v="0"/>
    <n v="0"/>
    <n v="0"/>
    <x v="4"/>
    <n v="87250"/>
    <n v="33696.720000000001"/>
    <n v="0"/>
  </r>
  <r>
    <s v="202 PLAN RASHODA"/>
    <s v="237 OBRAZOVANJE"/>
    <s v="23705 VISOKO OBRAZOVANJE"/>
    <x v="2"/>
    <x v="9"/>
    <n v="258152"/>
    <n v="327435.57"/>
    <n v="0"/>
    <x v="3"/>
    <n v="17152"/>
    <n v="4222.58"/>
    <n v="0"/>
  </r>
  <r>
    <s v="202 PLAN RASHODA"/>
    <s v="237 OBRAZOVANJE"/>
    <s v="23705 VISOKO OBRAZOVANJE"/>
    <x v="2"/>
    <x v="9"/>
    <n v="0"/>
    <n v="0"/>
    <n v="0"/>
    <x v="4"/>
    <n v="121000"/>
    <n v="151428.54999999999"/>
    <n v="0"/>
  </r>
  <r>
    <s v="202 PLAN RASHODA"/>
    <s v="237 OBRAZOVANJE"/>
    <s v="23705 VISOKO OBRAZOVANJE"/>
    <x v="2"/>
    <x v="9"/>
    <n v="0"/>
    <n v="0"/>
    <n v="0"/>
    <x v="2"/>
    <n v="120000"/>
    <n v="171784.44"/>
    <n v="0"/>
  </r>
  <r>
    <s v="202 PLAN RASHODA"/>
    <s v="237 OBRAZOVANJE"/>
    <s v="23705 VISOKO OBRAZOVANJE"/>
    <x v="2"/>
    <x v="17"/>
    <n v="3000"/>
    <n v="9985"/>
    <n v="0"/>
    <x v="2"/>
    <n v="3000"/>
    <n v="3685"/>
    <n v="0"/>
  </r>
  <r>
    <s v="202 PLAN RASHODA"/>
    <s v="237 OBRAZOVANJE"/>
    <s v="23705 VISOKO OBRAZOVANJE"/>
    <x v="2"/>
    <x v="17"/>
    <n v="0"/>
    <n v="0"/>
    <n v="0"/>
    <x v="4"/>
    <n v="0"/>
    <n v="6300"/>
    <n v="0"/>
  </r>
  <r>
    <s v="202 PLAN RASHODA"/>
    <s v="237 OBRAZOVANJE"/>
    <s v="23705 VISOKO OBRAZOVANJE"/>
    <x v="2"/>
    <x v="10"/>
    <n v="2619100"/>
    <n v="2579719.83"/>
    <n v="0"/>
    <x v="4"/>
    <n v="1405000"/>
    <n v="449199.08"/>
    <n v="0"/>
  </r>
  <r>
    <s v="202 PLAN RASHODA"/>
    <s v="237 OBRAZOVANJE"/>
    <s v="23705 VISOKO OBRAZOVANJE"/>
    <x v="2"/>
    <x v="10"/>
    <n v="0"/>
    <n v="0"/>
    <n v="0"/>
    <x v="2"/>
    <n v="949100"/>
    <n v="2027362.68"/>
    <n v="0"/>
  </r>
  <r>
    <s v="202 PLAN RASHODA"/>
    <s v="237 OBRAZOVANJE"/>
    <s v="23705 VISOKO OBRAZOVANJE"/>
    <x v="2"/>
    <x v="10"/>
    <n v="0"/>
    <n v="0"/>
    <n v="0"/>
    <x v="3"/>
    <n v="265000"/>
    <n v="103158.07"/>
    <n v="0"/>
  </r>
  <r>
    <s v="202 PLAN RASHODA"/>
    <s v="237 OBRAZOVANJE"/>
    <s v="23705 VISOKO OBRAZOVANJE"/>
    <x v="2"/>
    <x v="25"/>
    <n v="20000"/>
    <n v="40610.06"/>
    <n v="0"/>
    <x v="4"/>
    <n v="20000"/>
    <n v="40610.06"/>
    <n v="0"/>
  </r>
  <r>
    <s v="202 PLAN RASHODA"/>
    <s v="237 OBRAZOVANJE"/>
    <s v="23705 VISOKO OBRAZOVANJE"/>
    <x v="2"/>
    <x v="11"/>
    <n v="165000"/>
    <n v="152695.17000000001"/>
    <n v="0"/>
    <x v="3"/>
    <n v="15000"/>
    <n v="8762.5"/>
    <n v="0"/>
  </r>
  <r>
    <s v="202 PLAN RASHODA"/>
    <s v="237 OBRAZOVANJE"/>
    <s v="23705 VISOKO OBRAZOVANJE"/>
    <x v="2"/>
    <x v="11"/>
    <n v="0"/>
    <n v="0"/>
    <n v="0"/>
    <x v="5"/>
    <n v="20000"/>
    <n v="0"/>
    <n v="0"/>
  </r>
  <r>
    <s v="202 PLAN RASHODA"/>
    <s v="237 OBRAZOVANJE"/>
    <s v="23705 VISOKO OBRAZOVANJE"/>
    <x v="2"/>
    <x v="11"/>
    <n v="0"/>
    <n v="0"/>
    <n v="0"/>
    <x v="4"/>
    <n v="75000"/>
    <n v="75399.75"/>
    <n v="0"/>
  </r>
  <r>
    <s v="202 PLAN RASHODA"/>
    <s v="237 OBRAZOVANJE"/>
    <s v="23705 VISOKO OBRAZOVANJE"/>
    <x v="2"/>
    <x v="11"/>
    <n v="0"/>
    <n v="0"/>
    <n v="0"/>
    <x v="2"/>
    <n v="55000"/>
    <n v="68532.92"/>
    <n v="0"/>
  </r>
  <r>
    <s v="202 PLAN RASHODA"/>
    <s v="237 OBRAZOVANJE"/>
    <s v="23705 VISOKO OBRAZOVANJE"/>
    <x v="2"/>
    <x v="26"/>
    <n v="17848"/>
    <n v="30824.45"/>
    <n v="0"/>
    <x v="3"/>
    <n v="7848"/>
    <n v="27189.56"/>
    <n v="0"/>
  </r>
  <r>
    <s v="202 PLAN RASHODA"/>
    <s v="237 OBRAZOVANJE"/>
    <s v="23705 VISOKO OBRAZOVANJE"/>
    <x v="2"/>
    <x v="26"/>
    <n v="0"/>
    <n v="0"/>
    <n v="0"/>
    <x v="2"/>
    <n v="10000"/>
    <n v="3634.89"/>
    <n v="0"/>
  </r>
  <r>
    <s v="202 PLAN RASHODA"/>
    <s v="237 OBRAZOVANJE"/>
    <s v="23705 VISOKO OBRAZOVANJE"/>
    <x v="2"/>
    <x v="27"/>
    <n v="500"/>
    <n v="19476.27"/>
    <n v="0"/>
    <x v="4"/>
    <n v="0"/>
    <n v="540.32000000000005"/>
    <n v="0"/>
  </r>
  <r>
    <s v="202 PLAN RASHODA"/>
    <s v="237 OBRAZOVANJE"/>
    <s v="23705 VISOKO OBRAZOVANJE"/>
    <x v="2"/>
    <x v="27"/>
    <n v="0"/>
    <n v="0"/>
    <n v="0"/>
    <x v="2"/>
    <n v="500"/>
    <n v="18935.95"/>
    <n v="0"/>
  </r>
  <r>
    <s v="202 PLAN RASHODA"/>
    <s v="237 OBRAZOVANJE"/>
    <s v="23705 VISOKO OBRAZOVANJE"/>
    <x v="2"/>
    <x v="12"/>
    <n v="230900"/>
    <n v="155131.69"/>
    <n v="0"/>
    <x v="5"/>
    <n v="0"/>
    <n v="6071.5"/>
    <n v="0"/>
  </r>
  <r>
    <s v="202 PLAN RASHODA"/>
    <s v="237 OBRAZOVANJE"/>
    <s v="23705 VISOKO OBRAZOVANJE"/>
    <x v="2"/>
    <x v="12"/>
    <n v="0"/>
    <n v="0"/>
    <n v="0"/>
    <x v="3"/>
    <n v="10000"/>
    <n v="9816.76"/>
    <n v="0"/>
  </r>
  <r>
    <s v="202 PLAN RASHODA"/>
    <s v="237 OBRAZOVANJE"/>
    <s v="23705 VISOKO OBRAZOVANJE"/>
    <x v="2"/>
    <x v="12"/>
    <n v="0"/>
    <n v="0"/>
    <n v="0"/>
    <x v="2"/>
    <n v="155900"/>
    <n v="123140.13"/>
    <n v="0"/>
  </r>
  <r>
    <s v="202 PLAN RASHODA"/>
    <s v="237 OBRAZOVANJE"/>
    <s v="23705 VISOKO OBRAZOVANJE"/>
    <x v="2"/>
    <x v="12"/>
    <n v="0"/>
    <n v="0"/>
    <n v="0"/>
    <x v="4"/>
    <n v="65000"/>
    <n v="16103.3"/>
    <n v="0"/>
  </r>
  <r>
    <s v="202 PLAN RASHODA"/>
    <s v="237 OBRAZOVANJE"/>
    <s v="23705 VISOKO OBRAZOVANJE"/>
    <x v="2"/>
    <x v="28"/>
    <n v="38000"/>
    <n v="73181.61"/>
    <n v="0"/>
    <x v="3"/>
    <n v="0"/>
    <n v="70"/>
    <n v="0"/>
  </r>
  <r>
    <s v="202 PLAN RASHODA"/>
    <s v="237 OBRAZOVANJE"/>
    <s v="23705 VISOKO OBRAZOVANJE"/>
    <x v="2"/>
    <x v="28"/>
    <n v="0"/>
    <n v="0"/>
    <n v="0"/>
    <x v="4"/>
    <n v="28000"/>
    <n v="62101.81"/>
    <n v="0"/>
  </r>
  <r>
    <s v="202 PLAN RASHODA"/>
    <s v="237 OBRAZOVANJE"/>
    <s v="23705 VISOKO OBRAZOVANJE"/>
    <x v="2"/>
    <x v="28"/>
    <n v="0"/>
    <n v="0"/>
    <n v="0"/>
    <x v="2"/>
    <n v="10000"/>
    <n v="11009.8"/>
    <n v="0"/>
  </r>
  <r>
    <s v="202 PLAN RASHODA"/>
    <s v="237 OBRAZOVANJE"/>
    <s v="23705 VISOKO OBRAZOVANJE"/>
    <x v="2"/>
    <x v="13"/>
    <n v="18200"/>
    <n v="11478.5"/>
    <n v="0"/>
    <x v="2"/>
    <n v="15000"/>
    <n v="11126"/>
    <n v="0"/>
  </r>
  <r>
    <s v="202 PLAN RASHODA"/>
    <s v="237 OBRAZOVANJE"/>
    <s v="23705 VISOKO OBRAZOVANJE"/>
    <x v="2"/>
    <x v="13"/>
    <n v="0"/>
    <n v="0"/>
    <n v="0"/>
    <x v="3"/>
    <n v="3000"/>
    <n v="0"/>
    <n v="0"/>
  </r>
  <r>
    <s v="202 PLAN RASHODA"/>
    <s v="237 OBRAZOVANJE"/>
    <s v="23705 VISOKO OBRAZOVANJE"/>
    <x v="2"/>
    <x v="13"/>
    <n v="0"/>
    <n v="0"/>
    <n v="0"/>
    <x v="4"/>
    <n v="200"/>
    <n v="352.5"/>
    <n v="0"/>
  </r>
  <r>
    <s v="202 PLAN RASHODA"/>
    <s v="237 OBRAZOVANJE"/>
    <s v="23705 VISOKO OBRAZOVANJE"/>
    <x v="2"/>
    <x v="29"/>
    <n v="288000"/>
    <n v="156373.43"/>
    <n v="0"/>
    <x v="4"/>
    <n v="150000"/>
    <n v="124751.23"/>
    <n v="0"/>
  </r>
  <r>
    <s v="202 PLAN RASHODA"/>
    <s v="237 OBRAZOVANJE"/>
    <s v="23705 VISOKO OBRAZOVANJE"/>
    <x v="2"/>
    <x v="29"/>
    <n v="0"/>
    <n v="0"/>
    <n v="0"/>
    <x v="2"/>
    <n v="120000"/>
    <n v="16296.74"/>
    <n v="0"/>
  </r>
  <r>
    <s v="202 PLAN RASHODA"/>
    <s v="237 OBRAZOVANJE"/>
    <s v="23705 VISOKO OBRAZOVANJE"/>
    <x v="2"/>
    <x v="29"/>
    <n v="0"/>
    <n v="0"/>
    <n v="0"/>
    <x v="3"/>
    <n v="18000"/>
    <n v="15325.46"/>
    <n v="0"/>
  </r>
  <r>
    <s v="202 PLAN RASHODA"/>
    <s v="237 OBRAZOVANJE"/>
    <s v="23705 VISOKO OBRAZOVANJE"/>
    <x v="2"/>
    <x v="30"/>
    <n v="28550"/>
    <n v="24130.33"/>
    <n v="0"/>
    <x v="2"/>
    <n v="28000"/>
    <n v="22034.57"/>
    <n v="0"/>
  </r>
  <r>
    <s v="202 PLAN RASHODA"/>
    <s v="237 OBRAZOVANJE"/>
    <s v="23705 VISOKO OBRAZOVANJE"/>
    <x v="2"/>
    <x v="30"/>
    <n v="0"/>
    <n v="0"/>
    <n v="0"/>
    <x v="4"/>
    <n v="550"/>
    <n v="2095.7600000000002"/>
    <n v="0"/>
  </r>
  <r>
    <s v="202 PLAN RASHODA"/>
    <s v="237 OBRAZOVANJE"/>
    <s v="23705 VISOKO OBRAZOVANJE"/>
    <x v="2"/>
    <x v="14"/>
    <n v="12000"/>
    <n v="16780.54"/>
    <n v="0"/>
    <x v="2"/>
    <n v="12000"/>
    <n v="14784.66"/>
    <n v="0"/>
  </r>
  <r>
    <s v="202 PLAN RASHODA"/>
    <s v="237 OBRAZOVANJE"/>
    <s v="23705 VISOKO OBRAZOVANJE"/>
    <x v="2"/>
    <x v="14"/>
    <n v="0"/>
    <n v="0"/>
    <n v="0"/>
    <x v="4"/>
    <n v="0"/>
    <n v="1812.54"/>
    <n v="0"/>
  </r>
  <r>
    <s v="202 PLAN RASHODA"/>
    <s v="237 OBRAZOVANJE"/>
    <s v="23705 VISOKO OBRAZOVANJE"/>
    <x v="2"/>
    <x v="14"/>
    <n v="0"/>
    <n v="0"/>
    <n v="0"/>
    <x v="3"/>
    <n v="0"/>
    <n v="183.34"/>
    <n v="0"/>
  </r>
  <r>
    <s v="202 PLAN RASHODA"/>
    <s v="237 OBRAZOVANJE"/>
    <s v="23705 VISOKO OBRAZOVANJE"/>
    <x v="2"/>
    <x v="31"/>
    <n v="0"/>
    <n v="111"/>
    <n v="0"/>
    <x v="2"/>
    <n v="0"/>
    <n v="111"/>
    <n v="0"/>
  </r>
  <r>
    <s v="202 PLAN RASHODA"/>
    <s v="237 OBRAZOVANJE"/>
    <s v="23705 VISOKO OBRAZOVANJE"/>
    <x v="2"/>
    <x v="32"/>
    <n v="0"/>
    <n v="299960"/>
    <n v="0"/>
    <x v="2"/>
    <n v="0"/>
    <n v="299960"/>
    <n v="0"/>
  </r>
  <r>
    <s v="202 PLAN RASHODA"/>
    <s v="237 OBRAZOVANJE"/>
    <s v="23705 VISOKO OBRAZOVANJE"/>
    <x v="2"/>
    <x v="15"/>
    <n v="0"/>
    <n v="11400"/>
    <n v="0"/>
    <x v="3"/>
    <n v="0"/>
    <n v="11400"/>
    <n v="0"/>
  </r>
  <r>
    <s v="202 PLAN RASHODA"/>
    <s v="237 OBRAZOVANJE"/>
    <s v="23705 VISOKO OBRAZOVANJE"/>
    <x v="2"/>
    <x v="33"/>
    <n v="30000"/>
    <n v="35661.25"/>
    <n v="0"/>
    <x v="4"/>
    <n v="30000"/>
    <n v="35661.25"/>
    <n v="0"/>
  </r>
  <r>
    <s v="202 PLAN RASHODA"/>
    <s v="237 OBRAZOVANJE"/>
    <s v="23705 VISOKO OBRAZOVANJE"/>
    <x v="2"/>
    <x v="34"/>
    <n v="53000"/>
    <n v="55300"/>
    <n v="0"/>
    <x v="5"/>
    <n v="0"/>
    <n v="1000"/>
    <n v="0"/>
  </r>
  <r>
    <s v="202 PLAN RASHODA"/>
    <s v="237 OBRAZOVANJE"/>
    <s v="23705 VISOKO OBRAZOVANJE"/>
    <x v="2"/>
    <x v="34"/>
    <n v="0"/>
    <n v="0"/>
    <n v="0"/>
    <x v="4"/>
    <n v="27000"/>
    <n v="42000"/>
    <n v="0"/>
  </r>
  <r>
    <s v="202 PLAN RASHODA"/>
    <s v="237 OBRAZOVANJE"/>
    <s v="23705 VISOKO OBRAZOVANJE"/>
    <x v="2"/>
    <x v="34"/>
    <n v="0"/>
    <n v="0"/>
    <n v="0"/>
    <x v="2"/>
    <n v="25000"/>
    <n v="12300"/>
    <n v="0"/>
  </r>
  <r>
    <s v="202 PLAN RASHODA"/>
    <s v="237 OBRAZOVANJE"/>
    <s v="23705 VISOKO OBRAZOVANJE"/>
    <x v="2"/>
    <x v="34"/>
    <n v="0"/>
    <n v="0"/>
    <n v="0"/>
    <x v="3"/>
    <n v="1000"/>
    <n v="0"/>
    <n v="0"/>
  </r>
  <r>
    <s v="202 PLAN RASHODA"/>
    <s v="237 OBRAZOVANJE"/>
    <s v="23705 VISOKO OBRAZOVANJE"/>
    <x v="2"/>
    <x v="35"/>
    <n v="0"/>
    <n v="125.66"/>
    <n v="0"/>
    <x v="2"/>
    <n v="0"/>
    <n v="125.66"/>
    <n v="0"/>
  </r>
  <r>
    <s v="202 PLAN RASHODA"/>
    <s v="237 OBRAZOVANJE"/>
    <s v="23705 VISOKO OBRAZOVANJE"/>
    <x v="2"/>
    <x v="36"/>
    <n v="235000"/>
    <n v="225911.86"/>
    <n v="0"/>
    <x v="3"/>
    <n v="150000"/>
    <n v="143568.75"/>
    <n v="0"/>
  </r>
  <r>
    <s v="202 PLAN RASHODA"/>
    <s v="237 OBRAZOVANJE"/>
    <s v="23705 VISOKO OBRAZOVANJE"/>
    <x v="2"/>
    <x v="36"/>
    <n v="0"/>
    <n v="0"/>
    <n v="0"/>
    <x v="4"/>
    <n v="85000"/>
    <n v="82343.11"/>
    <n v="0"/>
  </r>
  <r>
    <s v="202 PLAN RASHODA"/>
    <s v="237 OBRAZOVANJE"/>
    <s v="23705 VISOKO OBRAZOVANJE"/>
    <x v="2"/>
    <x v="16"/>
    <n v="620000"/>
    <n v="612266.86"/>
    <n v="0"/>
    <x v="6"/>
    <n v="0"/>
    <n v="5954.65"/>
    <n v="0"/>
  </r>
  <r>
    <s v="202 PLAN RASHODA"/>
    <s v="237 OBRAZOVANJE"/>
    <s v="23705 VISOKO OBRAZOVANJE"/>
    <x v="2"/>
    <x v="16"/>
    <n v="0"/>
    <n v="0"/>
    <n v="0"/>
    <x v="4"/>
    <n v="520000"/>
    <n v="557022.62"/>
    <n v="0"/>
  </r>
  <r>
    <s v="202 PLAN RASHODA"/>
    <s v="237 OBRAZOVANJE"/>
    <s v="23705 VISOKO OBRAZOVANJE"/>
    <x v="2"/>
    <x v="16"/>
    <n v="0"/>
    <n v="0"/>
    <n v="0"/>
    <x v="3"/>
    <n v="15000"/>
    <n v="14812.5"/>
    <n v="0"/>
  </r>
  <r>
    <s v="202 PLAN RASHODA"/>
    <s v="237 OBRAZOVANJE"/>
    <s v="23705 VISOKO OBRAZOVANJE"/>
    <x v="2"/>
    <x v="16"/>
    <n v="0"/>
    <n v="0"/>
    <n v="0"/>
    <x v="5"/>
    <n v="45000"/>
    <n v="0"/>
    <n v="0"/>
  </r>
  <r>
    <s v="202 PLAN RASHODA"/>
    <s v="237 OBRAZOVANJE"/>
    <s v="23705 VISOKO OBRAZOVANJE"/>
    <x v="2"/>
    <x v="16"/>
    <n v="0"/>
    <n v="0"/>
    <n v="0"/>
    <x v="2"/>
    <n v="40000"/>
    <n v="34477.089999999997"/>
    <n v="0"/>
  </r>
  <r>
    <s v="202 PLAN RASHODA"/>
    <s v="237 OBRAZOVANJE"/>
    <s v="23705 VISOKO OBRAZOVANJE"/>
    <x v="2"/>
    <x v="37"/>
    <n v="25000"/>
    <n v="21295.89"/>
    <n v="0"/>
    <x v="2"/>
    <n v="15000"/>
    <n v="12154.63"/>
    <n v="0"/>
  </r>
  <r>
    <s v="202 PLAN RASHODA"/>
    <s v="237 OBRAZOVANJE"/>
    <s v="23705 VISOKO OBRAZOVANJE"/>
    <x v="2"/>
    <x v="37"/>
    <n v="0"/>
    <n v="0"/>
    <n v="0"/>
    <x v="4"/>
    <n v="10000"/>
    <n v="9141.26"/>
    <n v="0"/>
  </r>
  <r>
    <s v="202 PLAN RASHODA"/>
    <s v="237 OBRAZOVANJE"/>
    <s v="23705 VISOKO OBRAZOVANJE"/>
    <x v="2"/>
    <x v="38"/>
    <n v="38000"/>
    <n v="30927.32"/>
    <n v="0"/>
    <x v="4"/>
    <n v="30000"/>
    <n v="29466.880000000001"/>
    <n v="0"/>
  </r>
  <r>
    <s v="202 PLAN RASHODA"/>
    <s v="237 OBRAZOVANJE"/>
    <s v="23705 VISOKO OBRAZOVANJE"/>
    <x v="2"/>
    <x v="38"/>
    <n v="0"/>
    <n v="0"/>
    <n v="0"/>
    <x v="2"/>
    <n v="8000"/>
    <n v="1460.44"/>
    <n v="0"/>
  </r>
  <r>
    <s v="202 PLAN RASHODA"/>
    <s v="237 OBRAZOVANJE"/>
    <s v="23705 VISOKO OBRAZOVANJE"/>
    <x v="2"/>
    <x v="39"/>
    <n v="300000"/>
    <n v="379950.03"/>
    <n v="0"/>
    <x v="4"/>
    <n v="300000"/>
    <n v="253844.97"/>
    <n v="0"/>
  </r>
  <r>
    <s v="202 PLAN RASHODA"/>
    <s v="237 OBRAZOVANJE"/>
    <s v="23705 VISOKO OBRAZOVANJE"/>
    <x v="2"/>
    <x v="39"/>
    <n v="0"/>
    <n v="0"/>
    <n v="0"/>
    <x v="3"/>
    <n v="0"/>
    <n v="126105.06"/>
    <n v="0"/>
  </r>
  <r>
    <s v="202 PLAN RASHODA"/>
    <s v="237 OBRAZOVANJE"/>
    <s v="23705 VISOKO OBRAZOVANJE"/>
    <x v="2"/>
    <x v="40"/>
    <n v="60000"/>
    <n v="53413.38"/>
    <n v="0"/>
    <x v="4"/>
    <n v="60000"/>
    <n v="53413.38"/>
    <n v="0"/>
  </r>
  <r>
    <s v="202 PLAN RASHODA"/>
    <s v="237 OBRAZOVANJE"/>
    <s v="23705 VISOKO OBRAZOVANJE"/>
    <x v="2"/>
    <x v="41"/>
    <n v="133000"/>
    <n v="0"/>
    <n v="0"/>
    <x v="3"/>
    <n v="125000"/>
    <n v="0"/>
    <n v="0"/>
  </r>
  <r>
    <s v="202 PLAN RASHODA"/>
    <s v="237 OBRAZOVANJE"/>
    <s v="23705 VISOKO OBRAZOVANJE"/>
    <x v="2"/>
    <x v="41"/>
    <n v="0"/>
    <n v="0"/>
    <n v="0"/>
    <x v="6"/>
    <n v="8000"/>
    <n v="0"/>
    <n v="0"/>
  </r>
  <r>
    <s v="202 PLAN RASHODA"/>
    <s v="237 OBRAZOVANJE"/>
    <s v="23705 VISOKO OBRAZOVANJE"/>
    <x v="2"/>
    <x v="42"/>
    <n v="18000"/>
    <n v="17525"/>
    <n v="0"/>
    <x v="4"/>
    <n v="18000"/>
    <n v="17525"/>
    <n v="0"/>
  </r>
  <r>
    <s v="202 PLAN RASHODA"/>
    <s v="237 OBRAZOVANJE"/>
    <s v="23705 VISOKO OBRAZOVANJE"/>
    <x v="2"/>
    <x v="43"/>
    <n v="48900"/>
    <n v="56426.73"/>
    <n v="0"/>
    <x v="5"/>
    <n v="0"/>
    <n v="9168.2000000000007"/>
    <n v="0"/>
  </r>
  <r>
    <s v="202 PLAN RASHODA"/>
    <s v="237 OBRAZOVANJE"/>
    <s v="23705 VISOKO OBRAZOVANJE"/>
    <x v="2"/>
    <x v="43"/>
    <n v="0"/>
    <n v="0"/>
    <n v="0"/>
    <x v="4"/>
    <n v="40000"/>
    <n v="46838.53"/>
    <n v="0"/>
  </r>
  <r>
    <s v="202 PLAN RASHODA"/>
    <s v="237 OBRAZOVANJE"/>
    <s v="23705 VISOKO OBRAZOVANJE"/>
    <x v="2"/>
    <x v="43"/>
    <n v="0"/>
    <n v="0"/>
    <n v="0"/>
    <x v="3"/>
    <n v="4000"/>
    <n v="0"/>
    <n v="0"/>
  </r>
  <r>
    <s v="202 PLAN RASHODA"/>
    <s v="237 OBRAZOVANJE"/>
    <s v="23705 VISOKO OBRAZOVANJE"/>
    <x v="2"/>
    <x v="43"/>
    <n v="0"/>
    <n v="0"/>
    <n v="0"/>
    <x v="2"/>
    <n v="4900"/>
    <n v="420"/>
    <n v="0"/>
  </r>
  <r>
    <s v="202 PLAN RASHODA"/>
    <s v="237 OBRAZOVANJE"/>
    <s v="23705 VISOKO OBRAZOVANJE"/>
    <x v="2"/>
    <x v="44"/>
    <n v="0"/>
    <n v="15000"/>
    <n v="0"/>
    <x v="2"/>
    <n v="0"/>
    <n v="2750"/>
    <n v="0"/>
  </r>
  <r>
    <s v="202 PLAN RASHODA"/>
    <s v="237 OBRAZOVANJE"/>
    <s v="23705 VISOKO OBRAZOVANJE"/>
    <x v="2"/>
    <x v="44"/>
    <n v="0"/>
    <n v="0"/>
    <n v="0"/>
    <x v="4"/>
    <n v="0"/>
    <n v="12250"/>
    <n v="0"/>
  </r>
  <r>
    <s v="202 PLAN RASHODA"/>
    <s v="237 OBRAZOVANJE"/>
    <s v="23705 VISOKO OBRAZOVANJE"/>
    <x v="3"/>
    <x v="0"/>
    <n v="1435000"/>
    <n v="1434365.27"/>
    <n v="0"/>
    <x v="1"/>
    <n v="1435000"/>
    <n v="1434365.27"/>
    <n v="0"/>
  </r>
  <r>
    <s v="202 PLAN RASHODA"/>
    <s v="237 OBRAZOVANJE"/>
    <s v="23705 VISOKO OBRAZOVANJE"/>
    <x v="3"/>
    <x v="2"/>
    <n v="223000"/>
    <n v="222326.61"/>
    <n v="0"/>
    <x v="1"/>
    <n v="223000"/>
    <n v="222326.61"/>
    <n v="0"/>
  </r>
  <r>
    <s v="202 PLAN RASHODA"/>
    <s v="237 OBRAZOVANJE"/>
    <s v="23705 VISOKO OBRAZOVANJE"/>
    <x v="3"/>
    <x v="3"/>
    <n v="24000"/>
    <n v="24384.16"/>
    <n v="0"/>
    <x v="1"/>
    <n v="24000"/>
    <n v="24384.16"/>
    <n v="0"/>
  </r>
  <r>
    <s v="202 PLAN RASHODA"/>
    <s v="237 OBRAZOVANJE"/>
    <s v="23705 VISOKO OBRAZOVANJE"/>
    <x v="3"/>
    <x v="4"/>
    <n v="26000"/>
    <n v="32659.91"/>
    <n v="0"/>
    <x v="1"/>
    <n v="26000"/>
    <n v="32659.91"/>
    <n v="0"/>
  </r>
  <r>
    <s v="202 PLAN RASHODA"/>
    <s v="237 OBRAZOVANJE"/>
    <s v="23705 VISOKO OBRAZOVANJE"/>
    <x v="3"/>
    <x v="6"/>
    <n v="35000"/>
    <n v="46247.5"/>
    <n v="0"/>
    <x v="1"/>
    <n v="35000"/>
    <n v="46247.5"/>
    <n v="0"/>
  </r>
  <r>
    <s v="202 PLAN RASHODA"/>
    <s v="237 OBRAZOVANJE"/>
    <s v="23705 VISOKO OBRAZOVANJE"/>
    <x v="3"/>
    <x v="7"/>
    <n v="82000"/>
    <n v="82935.649999999994"/>
    <n v="0"/>
    <x v="1"/>
    <n v="82000"/>
    <n v="82935.649999999994"/>
    <n v="0"/>
  </r>
  <r>
    <s v="202 PLAN RASHODA"/>
    <s v="237 OBRAZOVANJE"/>
    <s v="23705 VISOKO OBRAZOVANJE"/>
    <x v="3"/>
    <x v="18"/>
    <n v="0"/>
    <n v="642.83000000000004"/>
    <n v="0"/>
    <x v="1"/>
    <n v="0"/>
    <n v="642.83000000000004"/>
    <n v="0"/>
  </r>
  <r>
    <s v="202 PLAN RASHODA"/>
    <s v="237 OBRAZOVANJE"/>
    <s v="23705 VISOKO OBRAZOVANJE"/>
    <x v="3"/>
    <x v="19"/>
    <n v="354209"/>
    <n v="397719.01"/>
    <n v="0"/>
    <x v="1"/>
    <n v="354209"/>
    <n v="397719.01"/>
    <n v="0"/>
  </r>
  <r>
    <s v="202 PLAN RASHODA"/>
    <s v="237 OBRAZOVANJE"/>
    <s v="23705 VISOKO OBRAZOVANJE"/>
    <x v="3"/>
    <x v="20"/>
    <n v="10000"/>
    <n v="7325.63"/>
    <n v="0"/>
    <x v="1"/>
    <n v="10000"/>
    <n v="7325.63"/>
    <n v="0"/>
  </r>
  <r>
    <s v="202 PLAN RASHODA"/>
    <s v="237 OBRAZOVANJE"/>
    <s v="23705 VISOKO OBRAZOVANJE"/>
    <x v="3"/>
    <x v="21"/>
    <n v="6000"/>
    <n v="4407.88"/>
    <n v="0"/>
    <x v="1"/>
    <n v="6000"/>
    <n v="4407.88"/>
    <n v="0"/>
  </r>
  <r>
    <s v="202 PLAN RASHODA"/>
    <s v="237 OBRAZOVANJE"/>
    <s v="23705 VISOKO OBRAZOVANJE"/>
    <x v="3"/>
    <x v="8"/>
    <n v="35000"/>
    <n v="35198.480000000003"/>
    <n v="0"/>
    <x v="1"/>
    <n v="35000"/>
    <n v="35198.480000000003"/>
    <n v="0"/>
  </r>
  <r>
    <s v="202 PLAN RASHODA"/>
    <s v="237 OBRAZOVANJE"/>
    <s v="23705 VISOKO OBRAZOVANJE"/>
    <x v="3"/>
    <x v="22"/>
    <n v="75000"/>
    <n v="18755.009999999998"/>
    <n v="0"/>
    <x v="1"/>
    <n v="75000"/>
    <n v="18755.009999999998"/>
    <n v="0"/>
  </r>
  <r>
    <s v="202 PLAN RASHODA"/>
    <s v="237 OBRAZOVANJE"/>
    <s v="23705 VISOKO OBRAZOVANJE"/>
    <x v="3"/>
    <x v="23"/>
    <n v="60000"/>
    <n v="75251.87"/>
    <n v="0"/>
    <x v="1"/>
    <n v="60000"/>
    <n v="75251.87"/>
    <n v="0"/>
  </r>
  <r>
    <s v="202 PLAN RASHODA"/>
    <s v="237 OBRAZOVANJE"/>
    <s v="23705 VISOKO OBRAZOVANJE"/>
    <x v="3"/>
    <x v="24"/>
    <n v="119791"/>
    <n v="183354.2"/>
    <n v="0"/>
    <x v="1"/>
    <n v="119791"/>
    <n v="183354.2"/>
    <n v="0"/>
  </r>
  <r>
    <s v="202 PLAN RASHODA"/>
    <s v="237 OBRAZOVANJE"/>
    <s v="23705 VISOKO OBRAZOVANJE"/>
    <x v="3"/>
    <x v="9"/>
    <n v="45000"/>
    <n v="52119.5"/>
    <n v="0"/>
    <x v="1"/>
    <n v="45000"/>
    <n v="52119.5"/>
    <n v="0"/>
  </r>
  <r>
    <s v="202 PLAN RASHODA"/>
    <s v="237 OBRAZOVANJE"/>
    <s v="23705 VISOKO OBRAZOVANJE"/>
    <x v="3"/>
    <x v="10"/>
    <n v="500000"/>
    <n v="504470.13"/>
    <n v="0"/>
    <x v="1"/>
    <n v="500000"/>
    <n v="504470.13"/>
    <n v="0"/>
  </r>
  <r>
    <s v="202 PLAN RASHODA"/>
    <s v="237 OBRAZOVANJE"/>
    <s v="23705 VISOKO OBRAZOVANJE"/>
    <x v="3"/>
    <x v="25"/>
    <n v="70000"/>
    <n v="70204.59"/>
    <n v="0"/>
    <x v="1"/>
    <n v="70000"/>
    <n v="70204.59"/>
    <n v="0"/>
  </r>
  <r>
    <s v="202 PLAN RASHODA"/>
    <s v="237 OBRAZOVANJE"/>
    <s v="23705 VISOKO OBRAZOVANJE"/>
    <x v="3"/>
    <x v="11"/>
    <n v="0"/>
    <n v="450"/>
    <n v="0"/>
    <x v="1"/>
    <n v="0"/>
    <n v="450"/>
    <n v="0"/>
  </r>
  <r>
    <s v="202 PLAN RASHODA"/>
    <s v="237 OBRAZOVANJE"/>
    <s v="23705 VISOKO OBRAZOVANJE"/>
    <x v="3"/>
    <x v="27"/>
    <n v="120000"/>
    <n v="92747"/>
    <n v="0"/>
    <x v="1"/>
    <n v="120000"/>
    <n v="92747"/>
    <n v="0"/>
  </r>
  <r>
    <s v="202 PLAN RASHODA"/>
    <s v="237 OBRAZOVANJE"/>
    <s v="23705 VISOKO OBRAZOVANJE"/>
    <x v="3"/>
    <x v="12"/>
    <n v="40000"/>
    <n v="0"/>
    <n v="0"/>
    <x v="1"/>
    <n v="40000"/>
    <n v="0"/>
    <n v="0"/>
  </r>
  <r>
    <s v="202 PLAN RASHODA"/>
    <s v="237 OBRAZOVANJE"/>
    <s v="23705 VISOKO OBRAZOVANJE"/>
    <x v="3"/>
    <x v="28"/>
    <n v="20000"/>
    <n v="9756.5"/>
    <n v="0"/>
    <x v="1"/>
    <n v="20000"/>
    <n v="9756.5"/>
    <n v="0"/>
  </r>
  <r>
    <s v="202 PLAN RASHODA"/>
    <s v="237 OBRAZOVANJE"/>
    <s v="23705 VISOKO OBRAZOVANJE"/>
    <x v="3"/>
    <x v="13"/>
    <n v="0"/>
    <n v="362.5"/>
    <n v="0"/>
    <x v="1"/>
    <n v="0"/>
    <n v="362.5"/>
    <n v="0"/>
  </r>
  <r>
    <s v="202 PLAN RASHODA"/>
    <s v="237 OBRAZOVANJE"/>
    <s v="23705 VISOKO OBRAZOVANJE"/>
    <x v="3"/>
    <x v="29"/>
    <n v="100000"/>
    <n v="97993.5"/>
    <n v="0"/>
    <x v="1"/>
    <n v="100000"/>
    <n v="97993.5"/>
    <n v="0"/>
  </r>
  <r>
    <s v="202 PLAN RASHODA"/>
    <s v="237 OBRAZOVANJE"/>
    <s v="23705 VISOKO OBRAZOVANJE"/>
    <x v="3"/>
    <x v="30"/>
    <n v="20000"/>
    <n v="16903.27"/>
    <n v="0"/>
    <x v="1"/>
    <n v="20000"/>
    <n v="16903.27"/>
    <n v="0"/>
  </r>
  <r>
    <s v="202 PLAN RASHODA"/>
    <s v="238 ZNANOST I TEHNOLOŠKI RAZVOJ"/>
    <s v="23801 ULAGANJE U ZNANSTVENO ISTRAŽIVAČKU DJELATNOST"/>
    <x v="4"/>
    <x v="2"/>
    <n v="0"/>
    <n v="137.27000000000001"/>
    <n v="0"/>
    <x v="4"/>
    <n v="0"/>
    <n v="137.27000000000001"/>
    <n v="0"/>
  </r>
  <r>
    <s v="202 PLAN RASHODA"/>
    <s v="238 ZNANOST I TEHNOLOŠKI RAZVOJ"/>
    <s v="23801 ULAGANJE U ZNANSTVENO ISTRAŽIVAČKU DJELATNOST"/>
    <x v="4"/>
    <x v="4"/>
    <n v="60342"/>
    <n v="69747.48"/>
    <n v="0"/>
    <x v="2"/>
    <n v="0"/>
    <n v="0"/>
    <n v="0"/>
  </r>
  <r>
    <s v="202 PLAN RASHODA"/>
    <s v="238 ZNANOST I TEHNOLOŠKI RAZVOJ"/>
    <s v="23801 ULAGANJE U ZNANSTVENO ISTRAŽIVAČKU DJELATNOST"/>
    <x v="4"/>
    <x v="4"/>
    <n v="0"/>
    <n v="0"/>
    <n v="0"/>
    <x v="4"/>
    <n v="42000"/>
    <n v="41748.839999999997"/>
    <n v="0"/>
  </r>
  <r>
    <s v="202 PLAN RASHODA"/>
    <s v="238 ZNANOST I TEHNOLOŠKI RAZVOJ"/>
    <s v="23801 ULAGANJE U ZNANSTVENO ISTRAŽIVAČKU DJELATNOST"/>
    <x v="4"/>
    <x v="4"/>
    <n v="0"/>
    <n v="0"/>
    <n v="0"/>
    <x v="1"/>
    <n v="18342"/>
    <n v="27998.639999999999"/>
    <n v="0"/>
  </r>
  <r>
    <s v="202 PLAN RASHODA"/>
    <s v="238 ZNANOST I TEHNOLOŠKI RAZVOJ"/>
    <s v="23801 ULAGANJE U ZNANSTVENO ISTRAŽIVAČKU DJELATNOST"/>
    <x v="4"/>
    <x v="6"/>
    <n v="19359"/>
    <n v="22492.11"/>
    <n v="0"/>
    <x v="4"/>
    <n v="4000"/>
    <n v="3000"/>
    <n v="0"/>
  </r>
  <r>
    <s v="202 PLAN RASHODA"/>
    <s v="238 ZNANOST I TEHNOLOŠKI RAZVOJ"/>
    <s v="23801 ULAGANJE U ZNANSTVENO ISTRAŽIVAČKU DJELATNOST"/>
    <x v="4"/>
    <x v="6"/>
    <n v="0"/>
    <n v="0"/>
    <n v="0"/>
    <x v="1"/>
    <n v="15359"/>
    <n v="19492.11"/>
    <n v="0"/>
  </r>
  <r>
    <s v="202 PLAN RASHODA"/>
    <s v="238 ZNANOST I TEHNOLOŠKI RAZVOJ"/>
    <s v="23801 ULAGANJE U ZNANSTVENO ISTRAŽIVAČKU DJELATNOST"/>
    <x v="4"/>
    <x v="7"/>
    <n v="2403"/>
    <n v="2116.54"/>
    <n v="0"/>
    <x v="1"/>
    <n v="403"/>
    <n v="403.86"/>
    <n v="0"/>
  </r>
  <r>
    <s v="202 PLAN RASHODA"/>
    <s v="238 ZNANOST I TEHNOLOŠKI RAZVOJ"/>
    <s v="23801 ULAGANJE U ZNANSTVENO ISTRAŽIVAČKU DJELATNOST"/>
    <x v="4"/>
    <x v="7"/>
    <n v="0"/>
    <n v="0"/>
    <n v="0"/>
    <x v="4"/>
    <n v="2000"/>
    <n v="1712.68"/>
    <n v="0"/>
  </r>
  <r>
    <s v="202 PLAN RASHODA"/>
    <s v="238 ZNANOST I TEHNOLOŠKI RAZVOJ"/>
    <s v="23801 ULAGANJE U ZNANSTVENO ISTRAŽIVAČKU DJELATNOST"/>
    <x v="4"/>
    <x v="23"/>
    <n v="0"/>
    <n v="18750"/>
    <n v="0"/>
    <x v="4"/>
    <n v="0"/>
    <n v="18750"/>
    <n v="0"/>
  </r>
  <r>
    <s v="202 PLAN RASHODA"/>
    <s v="238 ZNANOST I TEHNOLOŠKI RAZVOJ"/>
    <s v="23801 ULAGANJE U ZNANSTVENO ISTRAŽIVAČKU DJELATNOST"/>
    <x v="4"/>
    <x v="9"/>
    <n v="2548"/>
    <n v="2548"/>
    <n v="0"/>
    <x v="1"/>
    <n v="2548"/>
    <n v="2548"/>
    <n v="0"/>
  </r>
  <r>
    <s v="202 PLAN RASHODA"/>
    <s v="238 ZNANOST I TEHNOLOŠKI RAZVOJ"/>
    <s v="23801 ULAGANJE U ZNANSTVENO ISTRAŽIVAČKU DJELATNOST"/>
    <x v="4"/>
    <x v="10"/>
    <n v="20476"/>
    <n v="23564.49"/>
    <n v="0"/>
    <x v="1"/>
    <n v="7476"/>
    <n v="10686.68"/>
    <n v="0"/>
  </r>
  <r>
    <s v="202 PLAN RASHODA"/>
    <s v="238 ZNANOST I TEHNOLOŠKI RAZVOJ"/>
    <s v="23801 ULAGANJE U ZNANSTVENO ISTRAŽIVAČKU DJELATNOST"/>
    <x v="4"/>
    <x v="10"/>
    <n v="0"/>
    <n v="0"/>
    <n v="0"/>
    <x v="2"/>
    <n v="10000"/>
    <n v="10000"/>
    <n v="0"/>
  </r>
  <r>
    <s v="202 PLAN RASHODA"/>
    <s v="238 ZNANOST I TEHNOLOŠKI RAZVOJ"/>
    <s v="23801 ULAGANJE U ZNANSTVENO ISTRAŽIVAČKU DJELATNOST"/>
    <x v="4"/>
    <x v="10"/>
    <n v="0"/>
    <n v="0"/>
    <n v="0"/>
    <x v="4"/>
    <n v="3000"/>
    <n v="2877.81"/>
    <n v="0"/>
  </r>
  <r>
    <s v="202 PLAN RASHODA"/>
    <s v="238 ZNANOST I TEHNOLOŠKI RAZVOJ"/>
    <s v="23801 ULAGANJE U ZNANSTVENO ISTRAŽIVAČKU DJELATNOST"/>
    <x v="4"/>
    <x v="11"/>
    <n v="28412"/>
    <n v="9412.5"/>
    <n v="0"/>
    <x v="1"/>
    <n v="9412"/>
    <n v="9412.5"/>
    <n v="0"/>
  </r>
  <r>
    <s v="202 PLAN RASHODA"/>
    <s v="238 ZNANOST I TEHNOLOŠKI RAZVOJ"/>
    <s v="23801 ULAGANJE U ZNANSTVENO ISTRAŽIVAČKU DJELATNOST"/>
    <x v="4"/>
    <x v="11"/>
    <n v="0"/>
    <n v="0"/>
    <n v="0"/>
    <x v="4"/>
    <n v="19000"/>
    <n v="0"/>
    <n v="0"/>
  </r>
  <r>
    <s v="202 PLAN RASHODA"/>
    <s v="238 ZNANOST I TEHNOLOŠKI RAZVOJ"/>
    <s v="23801 ULAGANJE U ZNANSTVENO ISTRAŽIVAČKU DJELATNOST"/>
    <x v="4"/>
    <x v="27"/>
    <n v="0"/>
    <n v="190"/>
    <n v="0"/>
    <x v="4"/>
    <n v="0"/>
    <n v="190"/>
    <n v="0"/>
  </r>
  <r>
    <s v="202 PLAN RASHODA"/>
    <s v="238 ZNANOST I TEHNOLOŠKI RAZVOJ"/>
    <s v="23801 ULAGANJE U ZNANSTVENO ISTRAŽIVAČKU DJELATNOST"/>
    <x v="4"/>
    <x v="12"/>
    <n v="1500"/>
    <n v="255"/>
    <n v="0"/>
    <x v="4"/>
    <n v="1500"/>
    <n v="255"/>
    <n v="0"/>
  </r>
  <r>
    <s v="202 PLAN RASHODA"/>
    <s v="238 ZNANOST I TEHNOLOŠKI RAZVOJ"/>
    <s v="23801 ULAGANJE U ZNANSTVENO ISTRAŽIVAČKU DJELATNOST"/>
    <x v="4"/>
    <x v="28"/>
    <n v="1000"/>
    <n v="347.54"/>
    <n v="0"/>
    <x v="4"/>
    <n v="1000"/>
    <n v="347.54"/>
    <n v="0"/>
  </r>
  <r>
    <s v="202 PLAN RASHODA"/>
    <s v="238 ZNANOST I TEHNOLOŠKI RAZVOJ"/>
    <s v="23801 ULAGANJE U ZNANSTVENO ISTRAŽIVAČKU DJELATNOST"/>
    <x v="4"/>
    <x v="30"/>
    <n v="130"/>
    <n v="130"/>
    <n v="0"/>
    <x v="1"/>
    <n v="130"/>
    <n v="130"/>
    <n v="0"/>
  </r>
  <r>
    <s v="202 PLAN RASHODA"/>
    <s v="238 ZNANOST I TEHNOLOŠKI RAZVOJ"/>
    <s v="23801 ULAGANJE U ZNANSTVENO ISTRAŽIVAČKU DJELATNOST"/>
    <x v="4"/>
    <x v="14"/>
    <n v="0"/>
    <n v="4.1500000000000004"/>
    <n v="0"/>
    <x v="4"/>
    <n v="0"/>
    <n v="4.1500000000000004"/>
    <n v="0"/>
  </r>
  <r>
    <s v="202 PLAN RASHODA"/>
    <s v="238 ZNANOST I TEHNOLOŠKI RAZVOJ"/>
    <s v="23801 ULAGANJE U ZNANSTVENO ISTRAŽIVAČKU DJELATNOST"/>
    <x v="4"/>
    <x v="16"/>
    <n v="62121"/>
    <n v="118316.91"/>
    <n v="0"/>
    <x v="1"/>
    <n v="37121"/>
    <n v="79486.16"/>
    <n v="0"/>
  </r>
  <r>
    <s v="202 PLAN RASHODA"/>
    <s v="238 ZNANOST I TEHNOLOŠKI RAZVOJ"/>
    <s v="23801 ULAGANJE U ZNANSTVENO ISTRAŽIVAČKU DJELATNOST"/>
    <x v="4"/>
    <x v="16"/>
    <n v="0"/>
    <n v="0"/>
    <n v="0"/>
    <x v="4"/>
    <n v="25000"/>
    <n v="38830.75"/>
    <n v="0"/>
  </r>
  <r>
    <s v="202 PLAN RASHODA"/>
    <s v="238 ZNANOST I TEHNOLOŠKI RAZVOJ"/>
    <s v="23801 ULAGANJE U ZNANSTVENO ISTRAŽIVAČKU DJELATNOST"/>
    <x v="4"/>
    <x v="41"/>
    <n v="89209"/>
    <n v="0"/>
    <n v="0"/>
    <x v="1"/>
    <n v="89209"/>
    <n v="0"/>
    <n v="0"/>
  </r>
  <r>
    <s v="202 PLAN RASHODA"/>
    <s v="238 ZNANOST I TEHNOLOŠKI RAZVOJ"/>
    <s v="23801 ULAGANJE U ZNANSTVENO ISTRAŽIVAČKU DJELATNOST"/>
    <x v="4"/>
    <x v="43"/>
    <n v="1500"/>
    <n v="0"/>
    <n v="0"/>
    <x v="4"/>
    <n v="1500"/>
    <n v="0"/>
    <n v="0"/>
  </r>
  <r>
    <s v="202 PLAN RASHODA"/>
    <s v="238 ZNANOST I TEHNOLOŠKI RAZVOJ"/>
    <s v="23801 ULAGANJE U ZNANSTVENO ISTRAŽIVAČKU DJELATNOST"/>
    <x v="5"/>
    <x v="0"/>
    <n v="18000"/>
    <n v="17954.89"/>
    <n v="0"/>
    <x v="2"/>
    <n v="18000"/>
    <n v="14912.57"/>
    <n v="0"/>
  </r>
  <r>
    <s v="202 PLAN RASHODA"/>
    <s v="238 ZNANOST I TEHNOLOŠKI RAZVOJ"/>
    <s v="23801 ULAGANJE U ZNANSTVENO ISTRAŽIVAČKU DJELATNOST"/>
    <x v="5"/>
    <x v="0"/>
    <n v="0"/>
    <n v="0"/>
    <n v="0"/>
    <x v="3"/>
    <n v="0"/>
    <n v="3042.32"/>
    <n v="0"/>
  </r>
  <r>
    <s v="202 PLAN RASHODA"/>
    <s v="238 ZNANOST I TEHNOLOŠKI RAZVOJ"/>
    <s v="23801 ULAGANJE U ZNANSTVENO ISTRAŽIVAČKU DJELATNOST"/>
    <x v="5"/>
    <x v="2"/>
    <n v="2750"/>
    <n v="2783"/>
    <n v="0"/>
    <x v="2"/>
    <n v="2750"/>
    <n v="2783"/>
    <n v="0"/>
  </r>
  <r>
    <s v="202 PLAN RASHODA"/>
    <s v="238 ZNANOST I TEHNOLOŠKI RAZVOJ"/>
    <s v="23801 ULAGANJE U ZNANSTVENO ISTRAŽIVAČKU DJELATNOST"/>
    <x v="5"/>
    <x v="3"/>
    <n v="300"/>
    <n v="305.26"/>
    <n v="0"/>
    <x v="2"/>
    <n v="300"/>
    <n v="305.26"/>
    <n v="0"/>
  </r>
  <r>
    <s v="202 PLAN RASHODA"/>
    <s v="238 ZNANOST I TEHNOLOŠKI RAZVOJ"/>
    <s v="23801 ULAGANJE U ZNANSTVENO ISTRAŽIVAČKU DJELATNOST"/>
    <x v="5"/>
    <x v="10"/>
    <n v="14000"/>
    <n v="28312.21"/>
    <n v="0"/>
    <x v="2"/>
    <n v="3591"/>
    <n v="0"/>
    <n v="0"/>
  </r>
  <r>
    <s v="202 PLAN RASHODA"/>
    <s v="238 ZNANOST I TEHNOLOŠKI RAZVOJ"/>
    <s v="23801 ULAGANJE U ZNANSTVENO ISTRAŽIVAČKU DJELATNOST"/>
    <x v="5"/>
    <x v="10"/>
    <n v="0"/>
    <n v="0"/>
    <n v="0"/>
    <x v="3"/>
    <n v="10409"/>
    <n v="28312.21"/>
    <n v="0"/>
  </r>
  <r>
    <s v="202 PLAN RASHODA"/>
    <s v="238 ZNANOST I TEHNOLOŠKI RAZVOJ"/>
    <s v="23801 ULAGANJE U ZNANSTVENO ISTRAŽIVAČKU DJELATNOST"/>
    <x v="5"/>
    <x v="11"/>
    <n v="21000"/>
    <n v="21025"/>
    <n v="0"/>
    <x v="3"/>
    <n v="21000"/>
    <n v="0"/>
    <n v="0"/>
  </r>
  <r>
    <s v="202 PLAN RASHODA"/>
    <s v="238 ZNANOST I TEHNOLOŠKI RAZVOJ"/>
    <s v="23801 ULAGANJE U ZNANSTVENO ISTRAŽIVAČKU DJELATNOST"/>
    <x v="5"/>
    <x v="11"/>
    <n v="0"/>
    <n v="0"/>
    <n v="0"/>
    <x v="2"/>
    <n v="0"/>
    <n v="21025"/>
    <n v="0"/>
  </r>
  <r>
    <s v="202 PLAN RASHODA"/>
    <s v="238 ZNANOST I TEHNOLOŠKI RAZVOJ"/>
    <s v="23801 ULAGANJE U ZNANSTVENO ISTRAŽIVAČKU DJELATNOST"/>
    <x v="6"/>
    <x v="9"/>
    <n v="0"/>
    <n v="10900"/>
    <n v="0"/>
    <x v="2"/>
    <n v="0"/>
    <n v="10900"/>
    <n v="0"/>
  </r>
  <r>
    <s v="202 PLAN RASHODA"/>
    <s v="238 ZNANOST I TEHNOLOŠKI RAZVOJ"/>
    <s v="23801 ULAGANJE U ZNANSTVENO ISTRAŽIVAČKU DJELATNOST"/>
    <x v="6"/>
    <x v="10"/>
    <n v="0"/>
    <n v="785.81"/>
    <n v="0"/>
    <x v="2"/>
    <n v="0"/>
    <n v="785.81"/>
    <n v="0"/>
  </r>
  <r>
    <s v="202 PLAN RASHODA"/>
    <s v="238 ZNANOST I TEHNOLOŠKI RAZVOJ"/>
    <s v="23801 ULAGANJE U ZNANSTVENO ISTRAŽIVAČKU DJELATNOST"/>
    <x v="6"/>
    <x v="26"/>
    <n v="0"/>
    <n v="13999.11"/>
    <n v="0"/>
    <x v="2"/>
    <n v="0"/>
    <n v="13999.11"/>
    <n v="0"/>
  </r>
  <r>
    <s v="202 PLAN RASHODA"/>
    <s v="238 ZNANOST I TEHNOLOŠKI RAZVOJ"/>
    <s v="23801 ULAGANJE U ZNANSTVENO ISTRAŽIVAČKU DJELATNOST"/>
    <x v="6"/>
    <x v="12"/>
    <n v="0"/>
    <n v="127746.4"/>
    <n v="0"/>
    <x v="2"/>
    <n v="0"/>
    <n v="127746.4"/>
    <n v="0"/>
  </r>
  <r>
    <s v="202 PLAN RASHODA"/>
    <s v="238 ZNANOST I TEHNOLOŠKI RAZVOJ"/>
    <s v="23801 ULAGANJE U ZNANSTVENO ISTRAŽIVAČKU DJELATNOST"/>
    <x v="6"/>
    <x v="14"/>
    <n v="0"/>
    <n v="5.39"/>
    <n v="0"/>
    <x v="2"/>
    <n v="0"/>
    <n v="5.39"/>
    <n v="0"/>
  </r>
  <r>
    <s v="202 PLAN RASHODA"/>
    <s v="238 ZNANOST I TEHNOLOŠKI RAZVOJ"/>
    <s v="23801 ULAGANJE U ZNANSTVENO ISTRAŽIVAČKU DJELATNOST"/>
    <x v="6"/>
    <x v="34"/>
    <n v="0"/>
    <n v="50000"/>
    <n v="0"/>
    <x v="2"/>
    <n v="0"/>
    <n v="50000"/>
    <n v="0"/>
  </r>
  <r>
    <s v="202 PLAN RASHODA"/>
    <s v="238 ZNANOST I TEHNOLOŠKI RAZVOJ"/>
    <s v="23801 ULAGANJE U ZNANSTVENO ISTRAŽIVAČKU DJELATNOST"/>
    <x v="7"/>
    <x v="0"/>
    <n v="6500"/>
    <n v="0"/>
    <n v="0"/>
    <x v="3"/>
    <n v="6500"/>
    <n v="0"/>
    <n v="0"/>
  </r>
  <r>
    <s v="202 PLAN RASHODA"/>
    <s v="238 ZNANOST I TEHNOLOŠKI RAZVOJ"/>
    <s v="23801 ULAGANJE U ZNANSTVENO ISTRAŽIVAČKU DJELATNOST"/>
    <x v="7"/>
    <x v="2"/>
    <n v="1000"/>
    <n v="0"/>
    <n v="0"/>
    <x v="3"/>
    <n v="1000"/>
    <n v="0"/>
    <n v="0"/>
  </r>
  <r>
    <s v="202 PLAN RASHODA"/>
    <s v="238 ZNANOST I TEHNOLOŠKI RAZVOJ"/>
    <s v="23801 ULAGANJE U ZNANSTVENO ISTRAŽIVAČKU DJELATNOST"/>
    <x v="7"/>
    <x v="10"/>
    <n v="17500"/>
    <n v="15683.73"/>
    <n v="0"/>
    <x v="3"/>
    <n v="17500"/>
    <n v="15683.73"/>
    <n v="0"/>
  </r>
  <r>
    <s v="202 PLAN RASHODA"/>
    <s v="238 ZNANOST I TEHNOLOŠKI RAZVOJ"/>
    <s v="23801 ULAGANJE U ZNANSTVENO ISTRAŽIVAČKU DJELATNOST"/>
    <x v="7"/>
    <x v="11"/>
    <n v="11000"/>
    <n v="5425.88"/>
    <n v="0"/>
    <x v="3"/>
    <n v="11000"/>
    <n v="5425.8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FINANCIJSKI PLAN 2017." updatedVersion="3" minRefreshableVersion="3" showCalcMbrs="0" useAutoFormatting="1" itemPrintTitles="1" createdVersion="3" indent="0" outline="1" outlineData="1" multipleFieldFilters="0">
  <location ref="A3:C50" firstHeaderRow="1" firstDataRow="2" firstDataCol="1"/>
  <pivotFields count="12">
    <pivotField showAll="0"/>
    <pivotField showAll="0"/>
    <pivotField showAll="0"/>
    <pivotField showAll="0">
      <items count="9">
        <item x="1"/>
        <item x="2"/>
        <item x="4"/>
        <item x="5"/>
        <item x="6"/>
        <item x="7"/>
        <item x="3"/>
        <item x="0"/>
        <item t="default"/>
      </items>
    </pivotField>
    <pivotField axis="axisRow" showAll="0">
      <items count="46">
        <item x="0"/>
        <item x="1"/>
        <item x="2"/>
        <item x="3"/>
        <item x="4"/>
        <item x="5"/>
        <item x="6"/>
        <item x="7"/>
        <item x="18"/>
        <item x="19"/>
        <item x="20"/>
        <item x="21"/>
        <item x="8"/>
        <item x="22"/>
        <item x="23"/>
        <item x="24"/>
        <item x="9"/>
        <item x="17"/>
        <item x="10"/>
        <item x="25"/>
        <item x="11"/>
        <item x="26"/>
        <item x="27"/>
        <item x="12"/>
        <item x="28"/>
        <item x="13"/>
        <item x="29"/>
        <item x="30"/>
        <item x="14"/>
        <item x="31"/>
        <item x="32"/>
        <item x="15"/>
        <item x="33"/>
        <item x="34"/>
        <item x="35"/>
        <item x="36"/>
        <item x="16"/>
        <item x="37"/>
        <item x="38"/>
        <item x="39"/>
        <item x="40"/>
        <item x="41"/>
        <item x="42"/>
        <item x="43"/>
        <item x="44"/>
        <item t="default"/>
      </items>
    </pivotField>
    <pivotField numFmtId="4" showAll="0"/>
    <pivotField numFmtId="4" showAll="0"/>
    <pivotField numFmtId="4" showAll="0"/>
    <pivotField showAll="0">
      <items count="8">
        <item x="5"/>
        <item x="1"/>
        <item x="3"/>
        <item x="4"/>
        <item x="0"/>
        <item x="6"/>
        <item x="2"/>
        <item t="default"/>
      </items>
    </pivotField>
    <pivotField dataField="1" numFmtId="4" showAll="0"/>
    <pivotField dataField="1" numFmtId="4" showAll="0"/>
    <pivotField numFmtId="4" showAll="0"/>
  </pivotFields>
  <rowFields count="1">
    <field x="4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lanirani iznos2" fld="9" baseField="0" baseItem="0"/>
    <dataField name="Sum of Realizirani iznos2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3"/>
  <sheetViews>
    <sheetView workbookViewId="0">
      <selection activeCell="E30" sqref="E30"/>
    </sheetView>
  </sheetViews>
  <sheetFormatPr defaultColWidth="16.85546875" defaultRowHeight="15"/>
  <cols>
    <col min="1" max="1" width="16.85546875" style="3"/>
    <col min="3" max="3" width="16.85546875" style="6"/>
    <col min="4" max="4" width="16.85546875" style="4"/>
    <col min="6" max="8" width="16.85546875" style="8"/>
    <col min="10" max="12" width="16.85546875" style="8"/>
  </cols>
  <sheetData>
    <row r="1" spans="1:12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>
      <c r="A2" s="5"/>
      <c r="B2" s="70"/>
      <c r="C2" s="5"/>
      <c r="D2" s="2"/>
      <c r="E2" s="70"/>
      <c r="F2" s="7"/>
      <c r="G2" s="7"/>
    </row>
    <row r="3" spans="1:12">
      <c r="A3" s="70" t="s">
        <v>1</v>
      </c>
      <c r="B3" s="70" t="s">
        <v>2</v>
      </c>
      <c r="C3" s="70" t="s">
        <v>3</v>
      </c>
      <c r="D3" s="70" t="s">
        <v>4</v>
      </c>
      <c r="E3" s="70" t="s">
        <v>5</v>
      </c>
      <c r="F3" s="7" t="s">
        <v>6</v>
      </c>
      <c r="G3" s="7" t="s">
        <v>7</v>
      </c>
      <c r="H3" s="7" t="s">
        <v>8</v>
      </c>
      <c r="I3" s="70" t="s">
        <v>9</v>
      </c>
      <c r="J3" s="7" t="s">
        <v>6</v>
      </c>
      <c r="K3" s="7" t="s">
        <v>7</v>
      </c>
      <c r="L3" s="7" t="s">
        <v>8</v>
      </c>
    </row>
    <row r="4" spans="1:12">
      <c r="A4" t="s">
        <v>10</v>
      </c>
      <c r="B4" t="s">
        <v>11</v>
      </c>
      <c r="C4" t="s">
        <v>12</v>
      </c>
      <c r="D4" t="s">
        <v>13</v>
      </c>
      <c r="E4" t="s">
        <v>14</v>
      </c>
      <c r="F4" s="9">
        <v>395000</v>
      </c>
      <c r="G4" s="9">
        <v>653178.09</v>
      </c>
      <c r="H4" s="9">
        <v>0</v>
      </c>
      <c r="I4" t="s">
        <v>15</v>
      </c>
      <c r="J4" s="9">
        <v>88000</v>
      </c>
      <c r="K4" s="9">
        <v>175381.91</v>
      </c>
      <c r="L4" s="9">
        <v>0</v>
      </c>
    </row>
    <row r="5" spans="1:12">
      <c r="A5" t="s">
        <v>10</v>
      </c>
      <c r="B5" t="s">
        <v>11</v>
      </c>
      <c r="C5" t="s">
        <v>12</v>
      </c>
      <c r="D5" t="s">
        <v>13</v>
      </c>
      <c r="E5" t="s">
        <v>14</v>
      </c>
      <c r="F5" s="9">
        <v>0</v>
      </c>
      <c r="G5" s="9">
        <v>0</v>
      </c>
      <c r="H5" s="9">
        <v>0</v>
      </c>
      <c r="I5" t="s">
        <v>16</v>
      </c>
      <c r="J5" s="9">
        <v>0</v>
      </c>
      <c r="K5" s="9">
        <v>100929.11</v>
      </c>
      <c r="L5" s="9">
        <v>0</v>
      </c>
    </row>
    <row r="6" spans="1:12">
      <c r="A6" t="s">
        <v>10</v>
      </c>
      <c r="B6" t="s">
        <v>11</v>
      </c>
      <c r="C6" t="s">
        <v>12</v>
      </c>
      <c r="D6" t="s">
        <v>13</v>
      </c>
      <c r="E6" t="s">
        <v>14</v>
      </c>
      <c r="F6" s="9">
        <v>0</v>
      </c>
      <c r="G6" s="9">
        <v>0</v>
      </c>
      <c r="H6" s="9">
        <v>0</v>
      </c>
      <c r="I6" t="s">
        <v>17</v>
      </c>
      <c r="J6" s="9">
        <v>307000</v>
      </c>
      <c r="K6" s="9">
        <v>376867.07</v>
      </c>
      <c r="L6" s="9">
        <v>0</v>
      </c>
    </row>
    <row r="7" spans="1:12">
      <c r="A7" t="s">
        <v>10</v>
      </c>
      <c r="B7" t="s">
        <v>11</v>
      </c>
      <c r="C7" t="s">
        <v>12</v>
      </c>
      <c r="D7" t="s">
        <v>13</v>
      </c>
      <c r="E7" t="s">
        <v>18</v>
      </c>
      <c r="F7" s="9">
        <v>2500</v>
      </c>
      <c r="G7" s="9">
        <v>2500</v>
      </c>
      <c r="H7" s="9">
        <v>0</v>
      </c>
      <c r="I7" t="s">
        <v>17</v>
      </c>
      <c r="J7" s="9">
        <v>2500</v>
      </c>
      <c r="K7" s="9">
        <v>2500</v>
      </c>
      <c r="L7" s="9">
        <v>0</v>
      </c>
    </row>
    <row r="8" spans="1:12">
      <c r="A8" t="s">
        <v>10</v>
      </c>
      <c r="B8" t="s">
        <v>11</v>
      </c>
      <c r="C8" t="s">
        <v>12</v>
      </c>
      <c r="D8" t="s">
        <v>13</v>
      </c>
      <c r="E8" t="s">
        <v>19</v>
      </c>
      <c r="F8" s="9">
        <v>73600</v>
      </c>
      <c r="G8" s="9">
        <v>101242.6</v>
      </c>
      <c r="H8" s="9">
        <v>0</v>
      </c>
      <c r="I8" t="s">
        <v>17</v>
      </c>
      <c r="J8" s="9">
        <v>60000</v>
      </c>
      <c r="K8" s="9">
        <v>58414.41</v>
      </c>
      <c r="L8" s="9">
        <v>0</v>
      </c>
    </row>
    <row r="9" spans="1:12">
      <c r="A9" t="s">
        <v>10</v>
      </c>
      <c r="B9" t="s">
        <v>11</v>
      </c>
      <c r="C9" t="s">
        <v>12</v>
      </c>
      <c r="D9" t="s">
        <v>13</v>
      </c>
      <c r="E9" t="s">
        <v>19</v>
      </c>
      <c r="F9" s="9">
        <v>0</v>
      </c>
      <c r="G9" s="9">
        <v>0</v>
      </c>
      <c r="H9" s="9">
        <v>0</v>
      </c>
      <c r="I9" t="s">
        <v>15</v>
      </c>
      <c r="J9" s="9">
        <v>13600</v>
      </c>
      <c r="K9" s="9">
        <v>27184.19</v>
      </c>
      <c r="L9" s="9">
        <v>0</v>
      </c>
    </row>
    <row r="10" spans="1:12">
      <c r="A10" t="s">
        <v>10</v>
      </c>
      <c r="B10" t="s">
        <v>11</v>
      </c>
      <c r="C10" t="s">
        <v>12</v>
      </c>
      <c r="D10" t="s">
        <v>13</v>
      </c>
      <c r="E10" t="s">
        <v>19</v>
      </c>
      <c r="F10" s="9">
        <v>0</v>
      </c>
      <c r="G10" s="9">
        <v>0</v>
      </c>
      <c r="H10" s="9">
        <v>0</v>
      </c>
      <c r="I10" t="s">
        <v>16</v>
      </c>
      <c r="J10" s="9">
        <v>0</v>
      </c>
      <c r="K10" s="9">
        <v>15644</v>
      </c>
      <c r="L10" s="9">
        <v>0</v>
      </c>
    </row>
    <row r="11" spans="1:12">
      <c r="A11" t="s">
        <v>10</v>
      </c>
      <c r="B11" t="s">
        <v>11</v>
      </c>
      <c r="C11" t="s">
        <v>12</v>
      </c>
      <c r="D11" t="s">
        <v>13</v>
      </c>
      <c r="E11" t="s">
        <v>20</v>
      </c>
      <c r="F11" s="9">
        <v>7700</v>
      </c>
      <c r="G11" s="9">
        <v>11104.04</v>
      </c>
      <c r="H11" s="9">
        <v>0</v>
      </c>
      <c r="I11" t="s">
        <v>16</v>
      </c>
      <c r="J11" s="9">
        <v>0</v>
      </c>
      <c r="K11" s="9">
        <v>1715.79</v>
      </c>
      <c r="L11" s="9">
        <v>0</v>
      </c>
    </row>
    <row r="12" spans="1:12">
      <c r="A12" t="s">
        <v>10</v>
      </c>
      <c r="B12" t="s">
        <v>11</v>
      </c>
      <c r="C12" t="s">
        <v>12</v>
      </c>
      <c r="D12" t="s">
        <v>13</v>
      </c>
      <c r="E12" t="s">
        <v>20</v>
      </c>
      <c r="F12" s="9">
        <v>0</v>
      </c>
      <c r="G12" s="9">
        <v>0</v>
      </c>
      <c r="H12" s="9">
        <v>0</v>
      </c>
      <c r="I12" t="s">
        <v>15</v>
      </c>
      <c r="J12" s="9">
        <v>1500</v>
      </c>
      <c r="K12" s="9">
        <v>2981.5</v>
      </c>
      <c r="L12" s="9">
        <v>0</v>
      </c>
    </row>
    <row r="13" spans="1:12">
      <c r="A13" t="s">
        <v>10</v>
      </c>
      <c r="B13" t="s">
        <v>11</v>
      </c>
      <c r="C13" t="s">
        <v>12</v>
      </c>
      <c r="D13" t="s">
        <v>13</v>
      </c>
      <c r="E13" t="s">
        <v>20</v>
      </c>
      <c r="F13" s="9">
        <v>0</v>
      </c>
      <c r="G13" s="9">
        <v>0</v>
      </c>
      <c r="H13" s="9">
        <v>0</v>
      </c>
      <c r="I13" t="s">
        <v>17</v>
      </c>
      <c r="J13" s="9">
        <v>6200</v>
      </c>
      <c r="K13" s="9">
        <v>6406.75</v>
      </c>
      <c r="L13" s="9">
        <v>0</v>
      </c>
    </row>
    <row r="14" spans="1:12">
      <c r="A14" t="s">
        <v>10</v>
      </c>
      <c r="B14" t="s">
        <v>11</v>
      </c>
      <c r="C14" t="s">
        <v>12</v>
      </c>
      <c r="D14" t="s">
        <v>13</v>
      </c>
      <c r="E14" t="s">
        <v>21</v>
      </c>
      <c r="F14" s="9">
        <v>40200</v>
      </c>
      <c r="G14" s="9">
        <v>59643.65</v>
      </c>
      <c r="H14" s="9">
        <v>0</v>
      </c>
      <c r="I14" t="s">
        <v>17</v>
      </c>
      <c r="J14" s="9">
        <v>30000</v>
      </c>
      <c r="K14" s="9">
        <v>51884.76</v>
      </c>
      <c r="L14" s="9">
        <v>0</v>
      </c>
    </row>
    <row r="15" spans="1:12">
      <c r="A15" t="s">
        <v>10</v>
      </c>
      <c r="B15" t="s">
        <v>11</v>
      </c>
      <c r="C15" t="s">
        <v>12</v>
      </c>
      <c r="D15" t="s">
        <v>13</v>
      </c>
      <c r="E15" t="s">
        <v>21</v>
      </c>
      <c r="F15" s="9">
        <v>0</v>
      </c>
      <c r="G15" s="9">
        <v>0</v>
      </c>
      <c r="H15" s="9">
        <v>0</v>
      </c>
      <c r="I15" t="s">
        <v>15</v>
      </c>
      <c r="J15" s="9">
        <v>10200</v>
      </c>
      <c r="K15" s="9">
        <v>7758.89</v>
      </c>
      <c r="L15" s="9">
        <v>0</v>
      </c>
    </row>
    <row r="16" spans="1:12">
      <c r="A16" t="s">
        <v>10</v>
      </c>
      <c r="B16" t="s">
        <v>11</v>
      </c>
      <c r="C16" t="s">
        <v>12</v>
      </c>
      <c r="D16" t="s">
        <v>13</v>
      </c>
      <c r="E16" t="s">
        <v>22</v>
      </c>
      <c r="F16" s="9">
        <v>2500</v>
      </c>
      <c r="G16" s="9">
        <v>2511.63</v>
      </c>
      <c r="H16" s="9">
        <v>0</v>
      </c>
      <c r="I16" t="s">
        <v>17</v>
      </c>
      <c r="J16" s="9">
        <v>2500</v>
      </c>
      <c r="K16" s="9">
        <v>2511.63</v>
      </c>
      <c r="L16" s="9">
        <v>0</v>
      </c>
    </row>
    <row r="17" spans="1:12">
      <c r="A17" t="s">
        <v>10</v>
      </c>
      <c r="B17" t="s">
        <v>11</v>
      </c>
      <c r="C17" t="s">
        <v>12</v>
      </c>
      <c r="D17" t="s">
        <v>13</v>
      </c>
      <c r="E17" t="s">
        <v>23</v>
      </c>
      <c r="F17" s="9">
        <v>1900</v>
      </c>
      <c r="G17" s="9">
        <v>0</v>
      </c>
      <c r="H17" s="9">
        <v>0</v>
      </c>
      <c r="I17" t="s">
        <v>15</v>
      </c>
      <c r="J17" s="9">
        <v>1900</v>
      </c>
      <c r="K17" s="9">
        <v>0</v>
      </c>
      <c r="L17" s="9">
        <v>0</v>
      </c>
    </row>
    <row r="18" spans="1:12">
      <c r="A18" t="s">
        <v>10</v>
      </c>
      <c r="B18" t="s">
        <v>11</v>
      </c>
      <c r="C18" t="s">
        <v>12</v>
      </c>
      <c r="D18" t="s">
        <v>13</v>
      </c>
      <c r="E18" t="s">
        <v>24</v>
      </c>
      <c r="F18" s="9">
        <v>500</v>
      </c>
      <c r="G18" s="9">
        <v>250</v>
      </c>
      <c r="H18" s="9">
        <v>0</v>
      </c>
      <c r="I18" t="s">
        <v>15</v>
      </c>
      <c r="J18" s="9">
        <v>500</v>
      </c>
      <c r="K18" s="9">
        <v>0</v>
      </c>
      <c r="L18" s="9">
        <v>0</v>
      </c>
    </row>
    <row r="19" spans="1:12">
      <c r="A19" t="s">
        <v>10</v>
      </c>
      <c r="B19" t="s">
        <v>11</v>
      </c>
      <c r="C19" t="s">
        <v>12</v>
      </c>
      <c r="D19" t="s">
        <v>13</v>
      </c>
      <c r="E19" t="s">
        <v>24</v>
      </c>
      <c r="F19" s="9">
        <v>0</v>
      </c>
      <c r="G19" s="9">
        <v>0</v>
      </c>
      <c r="H19" s="9">
        <v>0</v>
      </c>
      <c r="I19" t="s">
        <v>17</v>
      </c>
      <c r="J19" s="9">
        <v>0</v>
      </c>
      <c r="K19" s="9">
        <v>250</v>
      </c>
      <c r="L19" s="9">
        <v>0</v>
      </c>
    </row>
    <row r="20" spans="1:12">
      <c r="A20" t="s">
        <v>10</v>
      </c>
      <c r="B20" t="s">
        <v>11</v>
      </c>
      <c r="C20" t="s">
        <v>12</v>
      </c>
      <c r="D20" t="s">
        <v>13</v>
      </c>
      <c r="E20" t="s">
        <v>25</v>
      </c>
      <c r="F20" s="9">
        <v>1000</v>
      </c>
      <c r="G20" s="9">
        <v>675.85</v>
      </c>
      <c r="H20" s="9">
        <v>0</v>
      </c>
      <c r="I20" t="s">
        <v>17</v>
      </c>
      <c r="J20" s="9">
        <v>1000</v>
      </c>
      <c r="K20" s="9">
        <v>675.85</v>
      </c>
      <c r="L20" s="9">
        <v>0</v>
      </c>
    </row>
    <row r="21" spans="1:12">
      <c r="A21" t="s">
        <v>10</v>
      </c>
      <c r="B21" t="s">
        <v>11</v>
      </c>
      <c r="C21" t="s">
        <v>12</v>
      </c>
      <c r="D21" t="s">
        <v>13</v>
      </c>
      <c r="E21" t="s">
        <v>26</v>
      </c>
      <c r="F21" s="9">
        <v>4300</v>
      </c>
      <c r="G21" s="9">
        <v>0</v>
      </c>
      <c r="H21" s="9">
        <v>0</v>
      </c>
      <c r="I21" t="s">
        <v>15</v>
      </c>
      <c r="J21" s="9">
        <v>4300</v>
      </c>
      <c r="K21" s="9">
        <v>0</v>
      </c>
      <c r="L21" s="9">
        <v>0</v>
      </c>
    </row>
    <row r="22" spans="1:12">
      <c r="A22" t="s">
        <v>10</v>
      </c>
      <c r="B22" t="s">
        <v>11</v>
      </c>
      <c r="C22" t="s">
        <v>12</v>
      </c>
      <c r="D22" t="s">
        <v>13</v>
      </c>
      <c r="E22" t="s">
        <v>27</v>
      </c>
      <c r="F22" s="9">
        <v>6000</v>
      </c>
      <c r="G22" s="9">
        <v>3850</v>
      </c>
      <c r="H22" s="9">
        <v>0</v>
      </c>
      <c r="I22" t="s">
        <v>17</v>
      </c>
      <c r="J22" s="9">
        <v>4000</v>
      </c>
      <c r="K22" s="9">
        <v>3850</v>
      </c>
      <c r="L22" s="9">
        <v>0</v>
      </c>
    </row>
    <row r="23" spans="1:12">
      <c r="A23" t="s">
        <v>10</v>
      </c>
      <c r="B23" t="s">
        <v>11</v>
      </c>
      <c r="C23" t="s">
        <v>12</v>
      </c>
      <c r="D23" t="s">
        <v>13</v>
      </c>
      <c r="E23" t="s">
        <v>27</v>
      </c>
      <c r="F23" s="9">
        <v>0</v>
      </c>
      <c r="G23" s="9">
        <v>0</v>
      </c>
      <c r="H23" s="9">
        <v>0</v>
      </c>
      <c r="I23" t="s">
        <v>15</v>
      </c>
      <c r="J23" s="9">
        <v>2000</v>
      </c>
      <c r="K23" s="9">
        <v>0</v>
      </c>
      <c r="L23" s="9">
        <v>0</v>
      </c>
    </row>
    <row r="24" spans="1:12">
      <c r="A24" t="s">
        <v>10</v>
      </c>
      <c r="B24" t="s">
        <v>11</v>
      </c>
      <c r="C24" t="s">
        <v>12</v>
      </c>
      <c r="D24" t="s">
        <v>13</v>
      </c>
      <c r="E24" t="s">
        <v>28</v>
      </c>
      <c r="F24" s="9">
        <v>1000</v>
      </c>
      <c r="G24" s="9">
        <v>562.5</v>
      </c>
      <c r="H24" s="9">
        <v>0</v>
      </c>
      <c r="I24" t="s">
        <v>17</v>
      </c>
      <c r="J24" s="9">
        <v>1000</v>
      </c>
      <c r="K24" s="9">
        <v>562.5</v>
      </c>
      <c r="L24" s="9">
        <v>0</v>
      </c>
    </row>
    <row r="25" spans="1:12">
      <c r="A25" t="s">
        <v>10</v>
      </c>
      <c r="B25" t="s">
        <v>11</v>
      </c>
      <c r="C25" t="s">
        <v>12</v>
      </c>
      <c r="D25" t="s">
        <v>13</v>
      </c>
      <c r="E25" t="s">
        <v>29</v>
      </c>
      <c r="F25" s="9">
        <v>12600</v>
      </c>
      <c r="G25" s="9">
        <v>9286.5</v>
      </c>
      <c r="H25" s="9">
        <v>0</v>
      </c>
      <c r="I25" t="s">
        <v>17</v>
      </c>
      <c r="J25" s="9">
        <v>5400</v>
      </c>
      <c r="K25" s="9">
        <v>5309</v>
      </c>
      <c r="L25" s="9">
        <v>0</v>
      </c>
    </row>
    <row r="26" spans="1:12">
      <c r="A26" t="s">
        <v>10</v>
      </c>
      <c r="B26" t="s">
        <v>11</v>
      </c>
      <c r="C26" t="s">
        <v>12</v>
      </c>
      <c r="D26" t="s">
        <v>13</v>
      </c>
      <c r="E26" t="s">
        <v>29</v>
      </c>
      <c r="F26" s="9">
        <v>0</v>
      </c>
      <c r="G26" s="9">
        <v>0</v>
      </c>
      <c r="H26" s="9">
        <v>0</v>
      </c>
      <c r="I26" t="s">
        <v>15</v>
      </c>
      <c r="J26" s="9">
        <v>7200</v>
      </c>
      <c r="K26" s="9">
        <v>3977.5</v>
      </c>
      <c r="L26" s="9">
        <v>0</v>
      </c>
    </row>
    <row r="27" spans="1:12">
      <c r="A27" t="s">
        <v>10</v>
      </c>
      <c r="B27" t="s">
        <v>11</v>
      </c>
      <c r="C27" t="s">
        <v>12</v>
      </c>
      <c r="D27" t="s">
        <v>13</v>
      </c>
      <c r="E27" t="s">
        <v>30</v>
      </c>
      <c r="F27" s="9">
        <v>100</v>
      </c>
      <c r="G27" s="9">
        <v>50</v>
      </c>
      <c r="H27" s="9">
        <v>0</v>
      </c>
      <c r="I27" t="s">
        <v>17</v>
      </c>
      <c r="J27" s="9">
        <v>0</v>
      </c>
      <c r="K27" s="9">
        <v>50</v>
      </c>
      <c r="L27" s="9">
        <v>0</v>
      </c>
    </row>
    <row r="28" spans="1:12">
      <c r="A28" t="s">
        <v>10</v>
      </c>
      <c r="B28" t="s">
        <v>11</v>
      </c>
      <c r="C28" t="s">
        <v>12</v>
      </c>
      <c r="D28" t="s">
        <v>13</v>
      </c>
      <c r="E28" t="s">
        <v>30</v>
      </c>
      <c r="F28" s="9">
        <v>0</v>
      </c>
      <c r="G28" s="9">
        <v>0</v>
      </c>
      <c r="H28" s="9">
        <v>0</v>
      </c>
      <c r="I28" t="s">
        <v>15</v>
      </c>
      <c r="J28" s="9">
        <v>100</v>
      </c>
      <c r="K28" s="9">
        <v>0</v>
      </c>
      <c r="L28" s="9">
        <v>0</v>
      </c>
    </row>
    <row r="29" spans="1:12">
      <c r="A29" t="s">
        <v>10</v>
      </c>
      <c r="B29" t="s">
        <v>11</v>
      </c>
      <c r="C29" t="s">
        <v>12</v>
      </c>
      <c r="D29" t="s">
        <v>13</v>
      </c>
      <c r="E29" t="s">
        <v>31</v>
      </c>
      <c r="F29" s="9">
        <v>0</v>
      </c>
      <c r="G29" s="9">
        <v>15.57</v>
      </c>
      <c r="H29" s="9">
        <v>0</v>
      </c>
      <c r="I29" t="s">
        <v>15</v>
      </c>
      <c r="J29" s="9">
        <v>0</v>
      </c>
      <c r="K29" s="9">
        <v>15.57</v>
      </c>
      <c r="L29" s="9">
        <v>0</v>
      </c>
    </row>
    <row r="30" spans="1:12">
      <c r="A30" t="s">
        <v>10</v>
      </c>
      <c r="B30" t="s">
        <v>11</v>
      </c>
      <c r="C30" t="s">
        <v>12</v>
      </c>
      <c r="D30" t="s">
        <v>13</v>
      </c>
      <c r="E30" t="s">
        <v>32</v>
      </c>
      <c r="F30" s="9">
        <v>11400</v>
      </c>
      <c r="G30" s="9">
        <v>0</v>
      </c>
      <c r="H30" s="9">
        <v>0</v>
      </c>
      <c r="I30" t="s">
        <v>33</v>
      </c>
      <c r="J30" s="9">
        <v>11400</v>
      </c>
      <c r="K30" s="9">
        <v>0</v>
      </c>
      <c r="L30" s="9">
        <v>0</v>
      </c>
    </row>
    <row r="31" spans="1:12">
      <c r="A31" t="s">
        <v>10</v>
      </c>
      <c r="B31" t="s">
        <v>11</v>
      </c>
      <c r="C31" t="s">
        <v>12</v>
      </c>
      <c r="D31" t="s">
        <v>13</v>
      </c>
      <c r="E31" t="s">
        <v>34</v>
      </c>
      <c r="F31" s="9">
        <v>27000</v>
      </c>
      <c r="G31" s="9">
        <v>26098</v>
      </c>
      <c r="H31" s="9">
        <v>0</v>
      </c>
      <c r="I31" t="s">
        <v>17</v>
      </c>
      <c r="J31" s="9">
        <v>27000</v>
      </c>
      <c r="K31" s="9">
        <v>26098</v>
      </c>
      <c r="L31" s="9">
        <v>0</v>
      </c>
    </row>
    <row r="32" spans="1:12">
      <c r="A32" t="s">
        <v>10</v>
      </c>
      <c r="B32" t="s">
        <v>11</v>
      </c>
      <c r="C32" t="s">
        <v>35</v>
      </c>
      <c r="D32" t="s">
        <v>36</v>
      </c>
      <c r="E32" t="s">
        <v>14</v>
      </c>
      <c r="F32" s="9">
        <v>15323000</v>
      </c>
      <c r="G32" s="9">
        <v>15217683.58</v>
      </c>
      <c r="H32" s="9">
        <v>0</v>
      </c>
      <c r="I32" t="s">
        <v>16</v>
      </c>
      <c r="J32" s="9">
        <v>15323000</v>
      </c>
      <c r="K32" s="9">
        <v>15217683.58</v>
      </c>
      <c r="L32" s="9">
        <v>0</v>
      </c>
    </row>
    <row r="33" spans="1:12">
      <c r="A33" t="s">
        <v>10</v>
      </c>
      <c r="B33" t="s">
        <v>11</v>
      </c>
      <c r="C33" t="s">
        <v>35</v>
      </c>
      <c r="D33" t="s">
        <v>36</v>
      </c>
      <c r="E33" t="s">
        <v>18</v>
      </c>
      <c r="F33" s="9">
        <v>409210</v>
      </c>
      <c r="G33" s="9">
        <v>408384.63</v>
      </c>
      <c r="H33" s="9">
        <v>0</v>
      </c>
      <c r="I33" t="s">
        <v>16</v>
      </c>
      <c r="J33" s="9">
        <v>409210</v>
      </c>
      <c r="K33" s="9">
        <v>408384.63</v>
      </c>
      <c r="L33" s="9">
        <v>0</v>
      </c>
    </row>
    <row r="34" spans="1:12">
      <c r="A34" t="s">
        <v>10</v>
      </c>
      <c r="B34" t="s">
        <v>11</v>
      </c>
      <c r="C34" t="s">
        <v>35</v>
      </c>
      <c r="D34" t="s">
        <v>36</v>
      </c>
      <c r="E34" t="s">
        <v>19</v>
      </c>
      <c r="F34" s="9">
        <v>2360000</v>
      </c>
      <c r="G34" s="9">
        <v>2358428.75</v>
      </c>
      <c r="H34" s="9">
        <v>0</v>
      </c>
      <c r="I34" t="s">
        <v>16</v>
      </c>
      <c r="J34" s="9">
        <v>2360000</v>
      </c>
      <c r="K34" s="9">
        <v>2358428.75</v>
      </c>
      <c r="L34" s="9">
        <v>0</v>
      </c>
    </row>
    <row r="35" spans="1:12">
      <c r="A35" t="s">
        <v>10</v>
      </c>
      <c r="B35" t="s">
        <v>11</v>
      </c>
      <c r="C35" t="s">
        <v>35</v>
      </c>
      <c r="D35" t="s">
        <v>36</v>
      </c>
      <c r="E35" t="s">
        <v>20</v>
      </c>
      <c r="F35" s="9">
        <v>256000</v>
      </c>
      <c r="G35" s="9">
        <v>258625.02</v>
      </c>
      <c r="H35" s="9">
        <v>0</v>
      </c>
      <c r="I35" t="s">
        <v>16</v>
      </c>
      <c r="J35" s="9">
        <v>256000</v>
      </c>
      <c r="K35" s="9">
        <v>258625.02</v>
      </c>
      <c r="L35" s="9">
        <v>0</v>
      </c>
    </row>
    <row r="36" spans="1:12">
      <c r="A36" t="s">
        <v>10</v>
      </c>
      <c r="B36" t="s">
        <v>11</v>
      </c>
      <c r="C36" t="s">
        <v>35</v>
      </c>
      <c r="D36" t="s">
        <v>36</v>
      </c>
      <c r="E36" t="s">
        <v>22</v>
      </c>
      <c r="F36" s="9">
        <v>327853</v>
      </c>
      <c r="G36" s="9">
        <v>328699.65999999997</v>
      </c>
      <c r="H36" s="9">
        <v>0</v>
      </c>
      <c r="I36" t="s">
        <v>16</v>
      </c>
      <c r="J36" s="9">
        <v>327853</v>
      </c>
      <c r="K36" s="9">
        <v>328699.65999999997</v>
      </c>
      <c r="L36" s="9">
        <v>0</v>
      </c>
    </row>
    <row r="37" spans="1:12">
      <c r="A37" t="s">
        <v>10</v>
      </c>
      <c r="B37" t="s">
        <v>11</v>
      </c>
      <c r="C37" t="s">
        <v>35</v>
      </c>
      <c r="D37" t="s">
        <v>36</v>
      </c>
      <c r="E37" t="s">
        <v>37</v>
      </c>
      <c r="F37" s="9">
        <v>22770</v>
      </c>
      <c r="G37" s="9">
        <v>7500</v>
      </c>
      <c r="H37" s="9">
        <v>0</v>
      </c>
      <c r="I37" t="s">
        <v>16</v>
      </c>
      <c r="J37" s="9">
        <v>22770</v>
      </c>
      <c r="K37" s="9">
        <v>7500</v>
      </c>
      <c r="L37" s="9">
        <v>0</v>
      </c>
    </row>
    <row r="38" spans="1:12">
      <c r="A38" t="s">
        <v>10</v>
      </c>
      <c r="B38" t="s">
        <v>11</v>
      </c>
      <c r="C38" t="s">
        <v>35</v>
      </c>
      <c r="D38" t="s">
        <v>36</v>
      </c>
      <c r="E38" t="s">
        <v>30</v>
      </c>
      <c r="F38" s="9">
        <v>35240</v>
      </c>
      <c r="G38" s="9">
        <v>35240.400000000001</v>
      </c>
      <c r="H38" s="9">
        <v>0</v>
      </c>
      <c r="I38" t="s">
        <v>16</v>
      </c>
      <c r="J38" s="9">
        <v>35240</v>
      </c>
      <c r="K38" s="9">
        <v>35240.400000000001</v>
      </c>
      <c r="L38" s="9">
        <v>0</v>
      </c>
    </row>
    <row r="39" spans="1:12">
      <c r="A39" t="s">
        <v>10</v>
      </c>
      <c r="B39" t="s">
        <v>11</v>
      </c>
      <c r="C39" t="s">
        <v>35</v>
      </c>
      <c r="D39" t="s">
        <v>38</v>
      </c>
      <c r="E39" t="s">
        <v>14</v>
      </c>
      <c r="F39" s="9">
        <v>3900000</v>
      </c>
      <c r="G39" s="9">
        <v>3898921.02</v>
      </c>
      <c r="H39" s="9">
        <v>0</v>
      </c>
      <c r="I39" t="s">
        <v>39</v>
      </c>
      <c r="J39" s="9">
        <v>1970000</v>
      </c>
      <c r="K39" s="9">
        <v>1842681.88</v>
      </c>
      <c r="L39" s="9">
        <v>0</v>
      </c>
    </row>
    <row r="40" spans="1:12">
      <c r="A40" t="s">
        <v>10</v>
      </c>
      <c r="B40" t="s">
        <v>11</v>
      </c>
      <c r="C40" t="s">
        <v>35</v>
      </c>
      <c r="D40" t="s">
        <v>38</v>
      </c>
      <c r="E40" t="s">
        <v>14</v>
      </c>
      <c r="F40" s="9">
        <v>0</v>
      </c>
      <c r="G40" s="9">
        <v>0</v>
      </c>
      <c r="H40" s="9">
        <v>0</v>
      </c>
      <c r="I40" t="s">
        <v>33</v>
      </c>
      <c r="J40" s="9">
        <v>30000</v>
      </c>
      <c r="K40" s="9">
        <v>26877.14</v>
      </c>
      <c r="L40" s="9">
        <v>0</v>
      </c>
    </row>
    <row r="41" spans="1:12">
      <c r="A41" t="s">
        <v>10</v>
      </c>
      <c r="B41" t="s">
        <v>11</v>
      </c>
      <c r="C41" t="s">
        <v>35</v>
      </c>
      <c r="D41" t="s">
        <v>38</v>
      </c>
      <c r="E41" t="s">
        <v>14</v>
      </c>
      <c r="F41" s="9">
        <v>0</v>
      </c>
      <c r="G41" s="9">
        <v>0</v>
      </c>
      <c r="H41" s="9">
        <v>0</v>
      </c>
      <c r="I41" t="s">
        <v>17</v>
      </c>
      <c r="J41" s="9">
        <v>1900000</v>
      </c>
      <c r="K41" s="9">
        <v>2029362</v>
      </c>
      <c r="L41" s="9">
        <v>0</v>
      </c>
    </row>
    <row r="42" spans="1:12">
      <c r="A42" t="s">
        <v>10</v>
      </c>
      <c r="B42" t="s">
        <v>11</v>
      </c>
      <c r="C42" t="s">
        <v>35</v>
      </c>
      <c r="D42" t="s">
        <v>38</v>
      </c>
      <c r="E42" t="s">
        <v>18</v>
      </c>
      <c r="F42" s="9">
        <v>110000</v>
      </c>
      <c r="G42" s="9">
        <v>41260</v>
      </c>
      <c r="H42" s="9">
        <v>0</v>
      </c>
      <c r="I42" t="s">
        <v>39</v>
      </c>
      <c r="J42" s="9">
        <v>20000</v>
      </c>
      <c r="K42" s="9">
        <v>0</v>
      </c>
      <c r="L42" s="9">
        <v>0</v>
      </c>
    </row>
    <row r="43" spans="1:12">
      <c r="A43" t="s">
        <v>10</v>
      </c>
      <c r="B43" t="s">
        <v>11</v>
      </c>
      <c r="C43" t="s">
        <v>35</v>
      </c>
      <c r="D43" t="s">
        <v>38</v>
      </c>
      <c r="E43" t="s">
        <v>18</v>
      </c>
      <c r="F43" s="9">
        <v>0</v>
      </c>
      <c r="G43" s="9">
        <v>0</v>
      </c>
      <c r="H43" s="9">
        <v>0</v>
      </c>
      <c r="I43" t="s">
        <v>17</v>
      </c>
      <c r="J43" s="9">
        <v>90000</v>
      </c>
      <c r="K43" s="9">
        <v>41260</v>
      </c>
      <c r="L43" s="9">
        <v>0</v>
      </c>
    </row>
    <row r="44" spans="1:12">
      <c r="A44" t="s">
        <v>10</v>
      </c>
      <c r="B44" t="s">
        <v>11</v>
      </c>
      <c r="C44" t="s">
        <v>35</v>
      </c>
      <c r="D44" t="s">
        <v>38</v>
      </c>
      <c r="E44" t="s">
        <v>19</v>
      </c>
      <c r="F44" s="9">
        <v>590000</v>
      </c>
      <c r="G44" s="9">
        <v>605420.68999999994</v>
      </c>
      <c r="H44" s="9">
        <v>0</v>
      </c>
      <c r="I44" t="s">
        <v>39</v>
      </c>
      <c r="J44" s="9">
        <v>290000</v>
      </c>
      <c r="K44" s="9">
        <v>285956.63</v>
      </c>
      <c r="L44" s="9">
        <v>0</v>
      </c>
    </row>
    <row r="45" spans="1:12">
      <c r="A45" t="s">
        <v>10</v>
      </c>
      <c r="B45" t="s">
        <v>11</v>
      </c>
      <c r="C45" t="s">
        <v>35</v>
      </c>
      <c r="D45" t="s">
        <v>38</v>
      </c>
      <c r="E45" t="s">
        <v>19</v>
      </c>
      <c r="F45" s="9">
        <v>0</v>
      </c>
      <c r="G45" s="9">
        <v>0</v>
      </c>
      <c r="H45" s="9">
        <v>0</v>
      </c>
      <c r="I45" t="s">
        <v>33</v>
      </c>
      <c r="J45" s="9">
        <v>5000</v>
      </c>
      <c r="K45" s="9">
        <v>4165.95</v>
      </c>
      <c r="L45" s="9">
        <v>0</v>
      </c>
    </row>
    <row r="46" spans="1:12">
      <c r="A46" t="s">
        <v>10</v>
      </c>
      <c r="B46" t="s">
        <v>11</v>
      </c>
      <c r="C46" t="s">
        <v>35</v>
      </c>
      <c r="D46" t="s">
        <v>38</v>
      </c>
      <c r="E46" t="s">
        <v>19</v>
      </c>
      <c r="F46" s="9">
        <v>0</v>
      </c>
      <c r="G46" s="9">
        <v>0</v>
      </c>
      <c r="H46" s="9">
        <v>0</v>
      </c>
      <c r="I46" t="s">
        <v>17</v>
      </c>
      <c r="J46" s="9">
        <v>295000</v>
      </c>
      <c r="K46" s="9">
        <v>315298.11</v>
      </c>
      <c r="L46" s="9">
        <v>0</v>
      </c>
    </row>
    <row r="47" spans="1:12">
      <c r="A47" t="s">
        <v>10</v>
      </c>
      <c r="B47" t="s">
        <v>11</v>
      </c>
      <c r="C47" t="s">
        <v>35</v>
      </c>
      <c r="D47" t="s">
        <v>38</v>
      </c>
      <c r="E47" t="s">
        <v>20</v>
      </c>
      <c r="F47" s="9">
        <v>74000</v>
      </c>
      <c r="G47" s="9">
        <v>66319.070000000007</v>
      </c>
      <c r="H47" s="9">
        <v>0</v>
      </c>
      <c r="I47" t="s">
        <v>33</v>
      </c>
      <c r="J47" s="9">
        <v>2000</v>
      </c>
      <c r="K47" s="9">
        <v>456.92</v>
      </c>
      <c r="L47" s="9">
        <v>0</v>
      </c>
    </row>
    <row r="48" spans="1:12">
      <c r="A48" t="s">
        <v>10</v>
      </c>
      <c r="B48" t="s">
        <v>11</v>
      </c>
      <c r="C48" t="s">
        <v>35</v>
      </c>
      <c r="D48" t="s">
        <v>38</v>
      </c>
      <c r="E48" t="s">
        <v>20</v>
      </c>
      <c r="F48" s="9">
        <v>0</v>
      </c>
      <c r="G48" s="9">
        <v>0</v>
      </c>
      <c r="H48" s="9">
        <v>0</v>
      </c>
      <c r="I48" t="s">
        <v>17</v>
      </c>
      <c r="J48" s="9">
        <v>32000</v>
      </c>
      <c r="K48" s="9">
        <v>34499.24</v>
      </c>
      <c r="L48" s="9">
        <v>0</v>
      </c>
    </row>
    <row r="49" spans="1:12">
      <c r="A49" t="s">
        <v>10</v>
      </c>
      <c r="B49" t="s">
        <v>11</v>
      </c>
      <c r="C49" t="s">
        <v>35</v>
      </c>
      <c r="D49" t="s">
        <v>38</v>
      </c>
      <c r="E49" t="s">
        <v>20</v>
      </c>
      <c r="F49" s="9">
        <v>0</v>
      </c>
      <c r="G49" s="9">
        <v>0</v>
      </c>
      <c r="H49" s="9">
        <v>0</v>
      </c>
      <c r="I49" t="s">
        <v>39</v>
      </c>
      <c r="J49" s="9">
        <v>40000</v>
      </c>
      <c r="K49" s="9">
        <v>31362.91</v>
      </c>
      <c r="L49" s="9">
        <v>0</v>
      </c>
    </row>
    <row r="50" spans="1:12">
      <c r="A50" t="s">
        <v>10</v>
      </c>
      <c r="B50" t="s">
        <v>11</v>
      </c>
      <c r="C50" t="s">
        <v>35</v>
      </c>
      <c r="D50" t="s">
        <v>38</v>
      </c>
      <c r="E50" t="s">
        <v>21</v>
      </c>
      <c r="F50" s="9">
        <v>605000</v>
      </c>
      <c r="G50" s="9">
        <v>517468.38</v>
      </c>
      <c r="H50" s="9">
        <v>0</v>
      </c>
      <c r="I50" t="s">
        <v>17</v>
      </c>
      <c r="J50" s="9">
        <v>255000</v>
      </c>
      <c r="K50" s="9">
        <v>311773.65999999997</v>
      </c>
      <c r="L50" s="9">
        <v>0</v>
      </c>
    </row>
    <row r="51" spans="1:12">
      <c r="A51" t="s">
        <v>10</v>
      </c>
      <c r="B51" t="s">
        <v>11</v>
      </c>
      <c r="C51" t="s">
        <v>35</v>
      </c>
      <c r="D51" t="s">
        <v>38</v>
      </c>
      <c r="E51" t="s">
        <v>21</v>
      </c>
      <c r="F51" s="9">
        <v>0</v>
      </c>
      <c r="G51" s="9">
        <v>0</v>
      </c>
      <c r="H51" s="9">
        <v>0</v>
      </c>
      <c r="I51" t="s">
        <v>39</v>
      </c>
      <c r="J51" s="9">
        <v>260000</v>
      </c>
      <c r="K51" s="9">
        <v>122608.24</v>
      </c>
      <c r="L51" s="9">
        <v>0</v>
      </c>
    </row>
    <row r="52" spans="1:12">
      <c r="A52" t="s">
        <v>10</v>
      </c>
      <c r="B52" t="s">
        <v>11</v>
      </c>
      <c r="C52" t="s">
        <v>35</v>
      </c>
      <c r="D52" t="s">
        <v>38</v>
      </c>
      <c r="E52" t="s">
        <v>21</v>
      </c>
      <c r="F52" s="9">
        <v>0</v>
      </c>
      <c r="G52" s="9">
        <v>0</v>
      </c>
      <c r="H52" s="9">
        <v>0</v>
      </c>
      <c r="I52" t="s">
        <v>33</v>
      </c>
      <c r="J52" s="9">
        <v>90000</v>
      </c>
      <c r="K52" s="9">
        <v>83086.48</v>
      </c>
      <c r="L52" s="9">
        <v>0</v>
      </c>
    </row>
    <row r="53" spans="1:12">
      <c r="A53" t="s">
        <v>10</v>
      </c>
      <c r="B53" t="s">
        <v>11</v>
      </c>
      <c r="C53" t="s">
        <v>35</v>
      </c>
      <c r="D53" t="s">
        <v>38</v>
      </c>
      <c r="E53" t="s">
        <v>22</v>
      </c>
      <c r="F53" s="9">
        <v>7000</v>
      </c>
      <c r="G53" s="9">
        <v>4120.3599999999997</v>
      </c>
      <c r="H53" s="9">
        <v>0</v>
      </c>
      <c r="I53" t="s">
        <v>17</v>
      </c>
      <c r="J53" s="9">
        <v>5000</v>
      </c>
      <c r="K53" s="9">
        <v>4120.3599999999997</v>
      </c>
      <c r="L53" s="9">
        <v>0</v>
      </c>
    </row>
    <row r="54" spans="1:12">
      <c r="A54" t="s">
        <v>10</v>
      </c>
      <c r="B54" t="s">
        <v>11</v>
      </c>
      <c r="C54" t="s">
        <v>35</v>
      </c>
      <c r="D54" t="s">
        <v>38</v>
      </c>
      <c r="E54" t="s">
        <v>22</v>
      </c>
      <c r="F54" s="9">
        <v>0</v>
      </c>
      <c r="G54" s="9">
        <v>0</v>
      </c>
      <c r="H54" s="9">
        <v>0</v>
      </c>
      <c r="I54" t="s">
        <v>33</v>
      </c>
      <c r="J54" s="9">
        <v>2000</v>
      </c>
      <c r="K54" s="9">
        <v>0</v>
      </c>
      <c r="L54" s="9">
        <v>0</v>
      </c>
    </row>
    <row r="55" spans="1:12">
      <c r="A55" t="s">
        <v>10</v>
      </c>
      <c r="B55" t="s">
        <v>11</v>
      </c>
      <c r="C55" t="s">
        <v>35</v>
      </c>
      <c r="D55" t="s">
        <v>38</v>
      </c>
      <c r="E55" t="s">
        <v>23</v>
      </c>
      <c r="F55" s="9">
        <v>116000</v>
      </c>
      <c r="G55" s="9">
        <v>114909.47</v>
      </c>
      <c r="H55" s="9">
        <v>0</v>
      </c>
      <c r="I55" t="s">
        <v>39</v>
      </c>
      <c r="J55" s="9">
        <v>60000</v>
      </c>
      <c r="K55" s="9">
        <v>64022.22</v>
      </c>
      <c r="L55" s="9">
        <v>0</v>
      </c>
    </row>
    <row r="56" spans="1:12">
      <c r="A56" t="s">
        <v>10</v>
      </c>
      <c r="B56" t="s">
        <v>11</v>
      </c>
      <c r="C56" t="s">
        <v>35</v>
      </c>
      <c r="D56" t="s">
        <v>38</v>
      </c>
      <c r="E56" t="s">
        <v>23</v>
      </c>
      <c r="F56" s="9">
        <v>0</v>
      </c>
      <c r="G56" s="9">
        <v>0</v>
      </c>
      <c r="H56" s="9">
        <v>0</v>
      </c>
      <c r="I56" t="s">
        <v>33</v>
      </c>
      <c r="J56" s="9">
        <v>6000</v>
      </c>
      <c r="K56" s="9">
        <v>5453.51</v>
      </c>
      <c r="L56" s="9">
        <v>0</v>
      </c>
    </row>
    <row r="57" spans="1:12">
      <c r="A57" t="s">
        <v>10</v>
      </c>
      <c r="B57" t="s">
        <v>11</v>
      </c>
      <c r="C57" t="s">
        <v>35</v>
      </c>
      <c r="D57" t="s">
        <v>38</v>
      </c>
      <c r="E57" t="s">
        <v>23</v>
      </c>
      <c r="F57" s="9">
        <v>0</v>
      </c>
      <c r="G57" s="9">
        <v>0</v>
      </c>
      <c r="H57" s="9">
        <v>0</v>
      </c>
      <c r="I57" t="s">
        <v>17</v>
      </c>
      <c r="J57" s="9">
        <v>50000</v>
      </c>
      <c r="K57" s="9">
        <v>45433.74</v>
      </c>
      <c r="L57" s="9">
        <v>0</v>
      </c>
    </row>
    <row r="58" spans="1:12">
      <c r="A58" t="s">
        <v>10</v>
      </c>
      <c r="B58" t="s">
        <v>11</v>
      </c>
      <c r="C58" t="s">
        <v>35</v>
      </c>
      <c r="D58" t="s">
        <v>38</v>
      </c>
      <c r="E58" t="s">
        <v>24</v>
      </c>
      <c r="F58" s="9">
        <v>320000</v>
      </c>
      <c r="G58" s="9">
        <v>279462.26</v>
      </c>
      <c r="H58" s="9">
        <v>0</v>
      </c>
      <c r="I58" t="s">
        <v>33</v>
      </c>
      <c r="J58" s="9">
        <v>10000</v>
      </c>
      <c r="K58" s="9">
        <v>5642.6</v>
      </c>
      <c r="L58" s="9">
        <v>0</v>
      </c>
    </row>
    <row r="59" spans="1:12">
      <c r="A59" t="s">
        <v>10</v>
      </c>
      <c r="B59" t="s">
        <v>11</v>
      </c>
      <c r="C59" t="s">
        <v>35</v>
      </c>
      <c r="D59" t="s">
        <v>38</v>
      </c>
      <c r="E59" t="s">
        <v>24</v>
      </c>
      <c r="F59" s="9">
        <v>0</v>
      </c>
      <c r="G59" s="9">
        <v>0</v>
      </c>
      <c r="H59" s="9">
        <v>0</v>
      </c>
      <c r="I59" t="s">
        <v>17</v>
      </c>
      <c r="J59" s="9">
        <v>60000</v>
      </c>
      <c r="K59" s="9">
        <v>50443.360000000001</v>
      </c>
      <c r="L59" s="9">
        <v>0</v>
      </c>
    </row>
    <row r="60" spans="1:12">
      <c r="A60" t="s">
        <v>10</v>
      </c>
      <c r="B60" t="s">
        <v>11</v>
      </c>
      <c r="C60" t="s">
        <v>35</v>
      </c>
      <c r="D60" t="s">
        <v>38</v>
      </c>
      <c r="E60" t="s">
        <v>24</v>
      </c>
      <c r="F60" s="9">
        <v>0</v>
      </c>
      <c r="G60" s="9">
        <v>0</v>
      </c>
      <c r="H60" s="9">
        <v>0</v>
      </c>
      <c r="I60" t="s">
        <v>39</v>
      </c>
      <c r="J60" s="9">
        <v>250000</v>
      </c>
      <c r="K60" s="9">
        <v>223376.3</v>
      </c>
      <c r="L60" s="9">
        <v>0</v>
      </c>
    </row>
    <row r="61" spans="1:12">
      <c r="A61" t="s">
        <v>10</v>
      </c>
      <c r="B61" t="s">
        <v>11</v>
      </c>
      <c r="C61" t="s">
        <v>35</v>
      </c>
      <c r="D61" t="s">
        <v>38</v>
      </c>
      <c r="E61" t="s">
        <v>40</v>
      </c>
      <c r="F61" s="9">
        <v>2000</v>
      </c>
      <c r="G61" s="9">
        <v>1056.25</v>
      </c>
      <c r="H61" s="9">
        <v>0</v>
      </c>
      <c r="I61" t="s">
        <v>17</v>
      </c>
      <c r="J61" s="9">
        <v>2000</v>
      </c>
      <c r="K61" s="9">
        <v>1056.25</v>
      </c>
      <c r="L61" s="9">
        <v>0</v>
      </c>
    </row>
    <row r="62" spans="1:12">
      <c r="A62" t="s">
        <v>10</v>
      </c>
      <c r="B62" t="s">
        <v>11</v>
      </c>
      <c r="C62" t="s">
        <v>35</v>
      </c>
      <c r="D62" t="s">
        <v>38</v>
      </c>
      <c r="E62" t="s">
        <v>41</v>
      </c>
      <c r="F62" s="9">
        <v>55300</v>
      </c>
      <c r="G62" s="9">
        <v>14298.2</v>
      </c>
      <c r="H62" s="9">
        <v>0</v>
      </c>
      <c r="I62" t="s">
        <v>39</v>
      </c>
      <c r="J62" s="9">
        <v>20000</v>
      </c>
      <c r="K62" s="9">
        <v>13588.45</v>
      </c>
      <c r="L62" s="9">
        <v>0</v>
      </c>
    </row>
    <row r="63" spans="1:12">
      <c r="A63" t="s">
        <v>10</v>
      </c>
      <c r="B63" t="s">
        <v>11</v>
      </c>
      <c r="C63" t="s">
        <v>35</v>
      </c>
      <c r="D63" t="s">
        <v>38</v>
      </c>
      <c r="E63" t="s">
        <v>41</v>
      </c>
      <c r="F63" s="9">
        <v>0</v>
      </c>
      <c r="G63" s="9">
        <v>0</v>
      </c>
      <c r="H63" s="9">
        <v>0</v>
      </c>
      <c r="I63" t="s">
        <v>17</v>
      </c>
      <c r="J63" s="9">
        <v>3000</v>
      </c>
      <c r="K63" s="9">
        <v>709.75</v>
      </c>
      <c r="L63" s="9">
        <v>0</v>
      </c>
    </row>
    <row r="64" spans="1:12">
      <c r="A64" t="s">
        <v>10</v>
      </c>
      <c r="B64" t="s">
        <v>11</v>
      </c>
      <c r="C64" t="s">
        <v>35</v>
      </c>
      <c r="D64" t="s">
        <v>38</v>
      </c>
      <c r="E64" t="s">
        <v>41</v>
      </c>
      <c r="F64" s="9">
        <v>0</v>
      </c>
      <c r="G64" s="9">
        <v>0</v>
      </c>
      <c r="H64" s="9">
        <v>0</v>
      </c>
      <c r="I64" t="s">
        <v>33</v>
      </c>
      <c r="J64" s="9">
        <v>32300</v>
      </c>
      <c r="K64" s="9">
        <v>0</v>
      </c>
      <c r="L64" s="9">
        <v>0</v>
      </c>
    </row>
    <row r="65" spans="1:12">
      <c r="A65" t="s">
        <v>10</v>
      </c>
      <c r="B65" t="s">
        <v>11</v>
      </c>
      <c r="C65" t="s">
        <v>35</v>
      </c>
      <c r="D65" t="s">
        <v>38</v>
      </c>
      <c r="E65" t="s">
        <v>42</v>
      </c>
      <c r="F65" s="9">
        <v>48000</v>
      </c>
      <c r="G65" s="9">
        <v>66272.28</v>
      </c>
      <c r="H65" s="9">
        <v>0</v>
      </c>
      <c r="I65" t="s">
        <v>17</v>
      </c>
      <c r="J65" s="9">
        <v>10000</v>
      </c>
      <c r="K65" s="9">
        <v>29217.68</v>
      </c>
      <c r="L65" s="9">
        <v>0</v>
      </c>
    </row>
    <row r="66" spans="1:12">
      <c r="A66" t="s">
        <v>10</v>
      </c>
      <c r="B66" t="s">
        <v>11</v>
      </c>
      <c r="C66" t="s">
        <v>35</v>
      </c>
      <c r="D66" t="s">
        <v>38</v>
      </c>
      <c r="E66" t="s">
        <v>42</v>
      </c>
      <c r="F66" s="9">
        <v>0</v>
      </c>
      <c r="G66" s="9">
        <v>0</v>
      </c>
      <c r="H66" s="9">
        <v>0</v>
      </c>
      <c r="I66" t="s">
        <v>39</v>
      </c>
      <c r="J66" s="9">
        <v>38000</v>
      </c>
      <c r="K66" s="9">
        <v>37054.6</v>
      </c>
      <c r="L66" s="9">
        <v>0</v>
      </c>
    </row>
    <row r="67" spans="1:12">
      <c r="A67" t="s">
        <v>10</v>
      </c>
      <c r="B67" t="s">
        <v>11</v>
      </c>
      <c r="C67" t="s">
        <v>35</v>
      </c>
      <c r="D67" t="s">
        <v>38</v>
      </c>
      <c r="E67" t="s">
        <v>43</v>
      </c>
      <c r="F67" s="9">
        <v>20000</v>
      </c>
      <c r="G67" s="9">
        <v>19485.16</v>
      </c>
      <c r="H67" s="9">
        <v>0</v>
      </c>
      <c r="I67" t="s">
        <v>39</v>
      </c>
      <c r="J67" s="9">
        <v>20000</v>
      </c>
      <c r="K67" s="9">
        <v>19485.16</v>
      </c>
      <c r="L67" s="9">
        <v>0</v>
      </c>
    </row>
    <row r="68" spans="1:12">
      <c r="A68" t="s">
        <v>10</v>
      </c>
      <c r="B68" t="s">
        <v>11</v>
      </c>
      <c r="C68" t="s">
        <v>35</v>
      </c>
      <c r="D68" t="s">
        <v>38</v>
      </c>
      <c r="E68" t="s">
        <v>25</v>
      </c>
      <c r="F68" s="9">
        <v>95000</v>
      </c>
      <c r="G68" s="9">
        <v>60479.48</v>
      </c>
      <c r="H68" s="9">
        <v>0</v>
      </c>
      <c r="I68" t="s">
        <v>39</v>
      </c>
      <c r="J68" s="9">
        <v>60000</v>
      </c>
      <c r="K68" s="9">
        <v>44399.87</v>
      </c>
      <c r="L68" s="9">
        <v>0</v>
      </c>
    </row>
    <row r="69" spans="1:12">
      <c r="A69" t="s">
        <v>10</v>
      </c>
      <c r="B69" t="s">
        <v>11</v>
      </c>
      <c r="C69" t="s">
        <v>35</v>
      </c>
      <c r="D69" t="s">
        <v>38</v>
      </c>
      <c r="E69" t="s">
        <v>25</v>
      </c>
      <c r="F69" s="9">
        <v>0</v>
      </c>
      <c r="G69" s="9">
        <v>0</v>
      </c>
      <c r="H69" s="9">
        <v>0</v>
      </c>
      <c r="I69" t="s">
        <v>17</v>
      </c>
      <c r="J69" s="9">
        <v>25000</v>
      </c>
      <c r="K69" s="9">
        <v>9014.84</v>
      </c>
      <c r="L69" s="9">
        <v>0</v>
      </c>
    </row>
    <row r="70" spans="1:12">
      <c r="A70" t="s">
        <v>10</v>
      </c>
      <c r="B70" t="s">
        <v>11</v>
      </c>
      <c r="C70" t="s">
        <v>35</v>
      </c>
      <c r="D70" t="s">
        <v>38</v>
      </c>
      <c r="E70" t="s">
        <v>25</v>
      </c>
      <c r="F70" s="9">
        <v>0</v>
      </c>
      <c r="G70" s="9">
        <v>0</v>
      </c>
      <c r="H70" s="9">
        <v>0</v>
      </c>
      <c r="I70" t="s">
        <v>33</v>
      </c>
      <c r="J70" s="9">
        <v>10000</v>
      </c>
      <c r="K70" s="9">
        <v>7064.77</v>
      </c>
      <c r="L70" s="9">
        <v>0</v>
      </c>
    </row>
    <row r="71" spans="1:12">
      <c r="A71" t="s">
        <v>10</v>
      </c>
      <c r="B71" t="s">
        <v>11</v>
      </c>
      <c r="C71" t="s">
        <v>35</v>
      </c>
      <c r="D71" t="s">
        <v>38</v>
      </c>
      <c r="E71" t="s">
        <v>44</v>
      </c>
      <c r="F71" s="9">
        <v>700000</v>
      </c>
      <c r="G71" s="9">
        <v>694140</v>
      </c>
      <c r="H71" s="9">
        <v>0</v>
      </c>
      <c r="I71" t="s">
        <v>39</v>
      </c>
      <c r="J71" s="9">
        <v>615000</v>
      </c>
      <c r="K71" s="9">
        <v>619590.22</v>
      </c>
      <c r="L71" s="9">
        <v>0</v>
      </c>
    </row>
    <row r="72" spans="1:12">
      <c r="A72" t="s">
        <v>10</v>
      </c>
      <c r="B72" t="s">
        <v>11</v>
      </c>
      <c r="C72" t="s">
        <v>35</v>
      </c>
      <c r="D72" t="s">
        <v>38</v>
      </c>
      <c r="E72" t="s">
        <v>44</v>
      </c>
      <c r="F72" s="9">
        <v>0</v>
      </c>
      <c r="G72" s="9">
        <v>0</v>
      </c>
      <c r="H72" s="9">
        <v>0</v>
      </c>
      <c r="I72" t="s">
        <v>17</v>
      </c>
      <c r="J72" s="9">
        <v>35000</v>
      </c>
      <c r="K72" s="9">
        <v>30197.72</v>
      </c>
      <c r="L72" s="9">
        <v>0</v>
      </c>
    </row>
    <row r="73" spans="1:12">
      <c r="A73" t="s">
        <v>10</v>
      </c>
      <c r="B73" t="s">
        <v>11</v>
      </c>
      <c r="C73" t="s">
        <v>35</v>
      </c>
      <c r="D73" t="s">
        <v>38</v>
      </c>
      <c r="E73" t="s">
        <v>44</v>
      </c>
      <c r="F73" s="9">
        <v>0</v>
      </c>
      <c r="G73" s="9">
        <v>0</v>
      </c>
      <c r="H73" s="9">
        <v>0</v>
      </c>
      <c r="I73" t="s">
        <v>33</v>
      </c>
      <c r="J73" s="9">
        <v>50000</v>
      </c>
      <c r="K73" s="9">
        <v>44352.06</v>
      </c>
      <c r="L73" s="9">
        <v>0</v>
      </c>
    </row>
    <row r="74" spans="1:12">
      <c r="A74" t="s">
        <v>10</v>
      </c>
      <c r="B74" t="s">
        <v>11</v>
      </c>
      <c r="C74" t="s">
        <v>35</v>
      </c>
      <c r="D74" t="s">
        <v>38</v>
      </c>
      <c r="E74" t="s">
        <v>45</v>
      </c>
      <c r="F74" s="9">
        <v>51000</v>
      </c>
      <c r="G74" s="9">
        <v>14330.79</v>
      </c>
      <c r="H74" s="9">
        <v>0</v>
      </c>
      <c r="I74" t="s">
        <v>17</v>
      </c>
      <c r="J74" s="9">
        <v>1000</v>
      </c>
      <c r="K74" s="9">
        <v>1321.91</v>
      </c>
      <c r="L74" s="9">
        <v>0</v>
      </c>
    </row>
    <row r="75" spans="1:12">
      <c r="A75" t="s">
        <v>10</v>
      </c>
      <c r="B75" t="s">
        <v>11</v>
      </c>
      <c r="C75" t="s">
        <v>35</v>
      </c>
      <c r="D75" t="s">
        <v>38</v>
      </c>
      <c r="E75" t="s">
        <v>45</v>
      </c>
      <c r="F75" s="9">
        <v>0</v>
      </c>
      <c r="G75" s="9">
        <v>0</v>
      </c>
      <c r="H75" s="9">
        <v>0</v>
      </c>
      <c r="I75" t="s">
        <v>39</v>
      </c>
      <c r="J75" s="9">
        <v>50000</v>
      </c>
      <c r="K75" s="9">
        <v>13008.88</v>
      </c>
      <c r="L75" s="9">
        <v>0</v>
      </c>
    </row>
    <row r="76" spans="1:12">
      <c r="A76" t="s">
        <v>10</v>
      </c>
      <c r="B76" t="s">
        <v>11</v>
      </c>
      <c r="C76" t="s">
        <v>35</v>
      </c>
      <c r="D76" t="s">
        <v>38</v>
      </c>
      <c r="E76" t="s">
        <v>46</v>
      </c>
      <c r="F76" s="9">
        <v>97250</v>
      </c>
      <c r="G76" s="9">
        <v>37684.85</v>
      </c>
      <c r="H76" s="9">
        <v>0</v>
      </c>
      <c r="I76" t="s">
        <v>17</v>
      </c>
      <c r="J76" s="9">
        <v>10000</v>
      </c>
      <c r="K76" s="9">
        <v>3988.13</v>
      </c>
      <c r="L76" s="9">
        <v>0</v>
      </c>
    </row>
    <row r="77" spans="1:12">
      <c r="A77" t="s">
        <v>10</v>
      </c>
      <c r="B77" t="s">
        <v>11</v>
      </c>
      <c r="C77" t="s">
        <v>35</v>
      </c>
      <c r="D77" t="s">
        <v>38</v>
      </c>
      <c r="E77" t="s">
        <v>46</v>
      </c>
      <c r="F77" s="9">
        <v>0</v>
      </c>
      <c r="G77" s="9">
        <v>0</v>
      </c>
      <c r="H77" s="9">
        <v>0</v>
      </c>
      <c r="I77" t="s">
        <v>39</v>
      </c>
      <c r="J77" s="9">
        <v>87250</v>
      </c>
      <c r="K77" s="9">
        <v>33696.720000000001</v>
      </c>
      <c r="L77" s="9">
        <v>0</v>
      </c>
    </row>
    <row r="78" spans="1:12">
      <c r="A78" t="s">
        <v>10</v>
      </c>
      <c r="B78" t="s">
        <v>11</v>
      </c>
      <c r="C78" t="s">
        <v>35</v>
      </c>
      <c r="D78" t="s">
        <v>38</v>
      </c>
      <c r="E78" t="s">
        <v>26</v>
      </c>
      <c r="F78" s="9">
        <v>258152</v>
      </c>
      <c r="G78" s="9">
        <v>327435.57</v>
      </c>
      <c r="H78" s="9">
        <v>0</v>
      </c>
      <c r="I78" t="s">
        <v>33</v>
      </c>
      <c r="J78" s="9">
        <v>17152</v>
      </c>
      <c r="K78" s="9">
        <v>4222.58</v>
      </c>
      <c r="L78" s="9">
        <v>0</v>
      </c>
    </row>
    <row r="79" spans="1:12">
      <c r="A79" t="s">
        <v>10</v>
      </c>
      <c r="B79" t="s">
        <v>11</v>
      </c>
      <c r="C79" t="s">
        <v>35</v>
      </c>
      <c r="D79" t="s">
        <v>38</v>
      </c>
      <c r="E79" t="s">
        <v>26</v>
      </c>
      <c r="F79" s="9">
        <v>0</v>
      </c>
      <c r="G79" s="9">
        <v>0</v>
      </c>
      <c r="H79" s="9">
        <v>0</v>
      </c>
      <c r="I79" t="s">
        <v>39</v>
      </c>
      <c r="J79" s="9">
        <v>121000</v>
      </c>
      <c r="K79" s="9">
        <v>151428.54999999999</v>
      </c>
      <c r="L79" s="9">
        <v>0</v>
      </c>
    </row>
    <row r="80" spans="1:12">
      <c r="A80" t="s">
        <v>10</v>
      </c>
      <c r="B80" t="s">
        <v>11</v>
      </c>
      <c r="C80" t="s">
        <v>35</v>
      </c>
      <c r="D80" t="s">
        <v>38</v>
      </c>
      <c r="E80" t="s">
        <v>26</v>
      </c>
      <c r="F80" s="9">
        <v>0</v>
      </c>
      <c r="G80" s="9">
        <v>0</v>
      </c>
      <c r="H80" s="9">
        <v>0</v>
      </c>
      <c r="I80" t="s">
        <v>17</v>
      </c>
      <c r="J80" s="9">
        <v>120000</v>
      </c>
      <c r="K80" s="9">
        <v>171784.44</v>
      </c>
      <c r="L80" s="9">
        <v>0</v>
      </c>
    </row>
    <row r="81" spans="1:12">
      <c r="A81" t="s">
        <v>10</v>
      </c>
      <c r="B81" t="s">
        <v>11</v>
      </c>
      <c r="C81" t="s">
        <v>35</v>
      </c>
      <c r="D81" t="s">
        <v>38</v>
      </c>
      <c r="E81" t="s">
        <v>37</v>
      </c>
      <c r="F81" s="9">
        <v>3000</v>
      </c>
      <c r="G81" s="9">
        <v>9985</v>
      </c>
      <c r="H81" s="9">
        <v>0</v>
      </c>
      <c r="I81" t="s">
        <v>17</v>
      </c>
      <c r="J81" s="9">
        <v>3000</v>
      </c>
      <c r="K81" s="9">
        <v>3685</v>
      </c>
      <c r="L81" s="9">
        <v>0</v>
      </c>
    </row>
    <row r="82" spans="1:12">
      <c r="A82" t="s">
        <v>10</v>
      </c>
      <c r="B82" t="s">
        <v>11</v>
      </c>
      <c r="C82" t="s">
        <v>35</v>
      </c>
      <c r="D82" t="s">
        <v>38</v>
      </c>
      <c r="E82" t="s">
        <v>37</v>
      </c>
      <c r="F82" s="9">
        <v>0</v>
      </c>
      <c r="G82" s="9">
        <v>0</v>
      </c>
      <c r="H82" s="9">
        <v>0</v>
      </c>
      <c r="I82" t="s">
        <v>39</v>
      </c>
      <c r="J82" s="9">
        <v>0</v>
      </c>
      <c r="K82" s="9">
        <v>6300</v>
      </c>
      <c r="L82" s="9">
        <v>0</v>
      </c>
    </row>
    <row r="83" spans="1:12">
      <c r="A83" t="s">
        <v>10</v>
      </c>
      <c r="B83" t="s">
        <v>11</v>
      </c>
      <c r="C83" t="s">
        <v>35</v>
      </c>
      <c r="D83" t="s">
        <v>38</v>
      </c>
      <c r="E83" t="s">
        <v>27</v>
      </c>
      <c r="F83" s="9">
        <v>2619100</v>
      </c>
      <c r="G83" s="9">
        <v>2579719.83</v>
      </c>
      <c r="H83" s="9">
        <v>0</v>
      </c>
      <c r="I83" t="s">
        <v>39</v>
      </c>
      <c r="J83" s="9">
        <v>1405000</v>
      </c>
      <c r="K83" s="9">
        <v>449199.08</v>
      </c>
      <c r="L83" s="9">
        <v>0</v>
      </c>
    </row>
    <row r="84" spans="1:12">
      <c r="A84" t="s">
        <v>10</v>
      </c>
      <c r="B84" t="s">
        <v>11</v>
      </c>
      <c r="C84" t="s">
        <v>35</v>
      </c>
      <c r="D84" t="s">
        <v>38</v>
      </c>
      <c r="E84" t="s">
        <v>27</v>
      </c>
      <c r="F84" s="9">
        <v>0</v>
      </c>
      <c r="G84" s="9">
        <v>0</v>
      </c>
      <c r="H84" s="9">
        <v>0</v>
      </c>
      <c r="I84" t="s">
        <v>17</v>
      </c>
      <c r="J84" s="9">
        <v>949100</v>
      </c>
      <c r="K84" s="9">
        <v>2027362.68</v>
      </c>
      <c r="L84" s="9">
        <v>0</v>
      </c>
    </row>
    <row r="85" spans="1:12">
      <c r="A85" t="s">
        <v>10</v>
      </c>
      <c r="B85" t="s">
        <v>11</v>
      </c>
      <c r="C85" t="s">
        <v>35</v>
      </c>
      <c r="D85" t="s">
        <v>38</v>
      </c>
      <c r="E85" t="s">
        <v>27</v>
      </c>
      <c r="F85" s="9">
        <v>0</v>
      </c>
      <c r="G85" s="9">
        <v>0</v>
      </c>
      <c r="H85" s="9">
        <v>0</v>
      </c>
      <c r="I85" t="s">
        <v>33</v>
      </c>
      <c r="J85" s="9">
        <v>265000</v>
      </c>
      <c r="K85" s="9">
        <v>103158.07</v>
      </c>
      <c r="L85" s="9">
        <v>0</v>
      </c>
    </row>
    <row r="86" spans="1:12">
      <c r="A86" t="s">
        <v>10</v>
      </c>
      <c r="B86" t="s">
        <v>11</v>
      </c>
      <c r="C86" t="s">
        <v>35</v>
      </c>
      <c r="D86" t="s">
        <v>38</v>
      </c>
      <c r="E86" t="s">
        <v>47</v>
      </c>
      <c r="F86" s="9">
        <v>20000</v>
      </c>
      <c r="G86" s="9">
        <v>40610.06</v>
      </c>
      <c r="H86" s="9">
        <v>0</v>
      </c>
      <c r="I86" t="s">
        <v>39</v>
      </c>
      <c r="J86" s="9">
        <v>20000</v>
      </c>
      <c r="K86" s="9">
        <v>40610.06</v>
      </c>
      <c r="L86" s="9">
        <v>0</v>
      </c>
    </row>
    <row r="87" spans="1:12">
      <c r="A87" t="s">
        <v>10</v>
      </c>
      <c r="B87" t="s">
        <v>11</v>
      </c>
      <c r="C87" t="s">
        <v>35</v>
      </c>
      <c r="D87" t="s">
        <v>38</v>
      </c>
      <c r="E87" t="s">
        <v>28</v>
      </c>
      <c r="F87" s="9">
        <v>165000</v>
      </c>
      <c r="G87" s="9">
        <v>152695.17000000001</v>
      </c>
      <c r="H87" s="9">
        <v>0</v>
      </c>
      <c r="I87" t="s">
        <v>33</v>
      </c>
      <c r="J87" s="9">
        <v>15000</v>
      </c>
      <c r="K87" s="9">
        <v>8762.5</v>
      </c>
      <c r="L87" s="9">
        <v>0</v>
      </c>
    </row>
    <row r="88" spans="1:12">
      <c r="A88" t="s">
        <v>10</v>
      </c>
      <c r="B88" t="s">
        <v>11</v>
      </c>
      <c r="C88" t="s">
        <v>35</v>
      </c>
      <c r="D88" t="s">
        <v>38</v>
      </c>
      <c r="E88" t="s">
        <v>28</v>
      </c>
      <c r="F88" s="9">
        <v>0</v>
      </c>
      <c r="G88" s="9">
        <v>0</v>
      </c>
      <c r="H88" s="9">
        <v>0</v>
      </c>
      <c r="I88" t="s">
        <v>48</v>
      </c>
      <c r="J88" s="9">
        <v>20000</v>
      </c>
      <c r="K88" s="9">
        <v>0</v>
      </c>
      <c r="L88" s="9">
        <v>0</v>
      </c>
    </row>
    <row r="89" spans="1:12">
      <c r="A89" t="s">
        <v>10</v>
      </c>
      <c r="B89" t="s">
        <v>11</v>
      </c>
      <c r="C89" t="s">
        <v>35</v>
      </c>
      <c r="D89" t="s">
        <v>38</v>
      </c>
      <c r="E89" t="s">
        <v>28</v>
      </c>
      <c r="F89" s="9">
        <v>0</v>
      </c>
      <c r="G89" s="9">
        <v>0</v>
      </c>
      <c r="H89" s="9">
        <v>0</v>
      </c>
      <c r="I89" t="s">
        <v>39</v>
      </c>
      <c r="J89" s="9">
        <v>75000</v>
      </c>
      <c r="K89" s="9">
        <v>75399.75</v>
      </c>
      <c r="L89" s="9">
        <v>0</v>
      </c>
    </row>
    <row r="90" spans="1:12">
      <c r="A90" t="s">
        <v>10</v>
      </c>
      <c r="B90" t="s">
        <v>11</v>
      </c>
      <c r="C90" t="s">
        <v>35</v>
      </c>
      <c r="D90" t="s">
        <v>38</v>
      </c>
      <c r="E90" t="s">
        <v>28</v>
      </c>
      <c r="F90" s="9">
        <v>0</v>
      </c>
      <c r="G90" s="9">
        <v>0</v>
      </c>
      <c r="H90" s="9">
        <v>0</v>
      </c>
      <c r="I90" t="s">
        <v>17</v>
      </c>
      <c r="J90" s="9">
        <v>55000</v>
      </c>
      <c r="K90" s="9">
        <v>68532.92</v>
      </c>
      <c r="L90" s="9">
        <v>0</v>
      </c>
    </row>
    <row r="91" spans="1:12">
      <c r="A91" t="s">
        <v>10</v>
      </c>
      <c r="B91" t="s">
        <v>11</v>
      </c>
      <c r="C91" t="s">
        <v>35</v>
      </c>
      <c r="D91" t="s">
        <v>38</v>
      </c>
      <c r="E91" t="s">
        <v>49</v>
      </c>
      <c r="F91" s="9">
        <v>17848</v>
      </c>
      <c r="G91" s="9">
        <v>30824.45</v>
      </c>
      <c r="H91" s="9">
        <v>0</v>
      </c>
      <c r="I91" t="s">
        <v>33</v>
      </c>
      <c r="J91" s="9">
        <v>7848</v>
      </c>
      <c r="K91" s="9">
        <v>27189.56</v>
      </c>
      <c r="L91" s="9">
        <v>0</v>
      </c>
    </row>
    <row r="92" spans="1:12">
      <c r="A92" t="s">
        <v>10</v>
      </c>
      <c r="B92" t="s">
        <v>11</v>
      </c>
      <c r="C92" t="s">
        <v>35</v>
      </c>
      <c r="D92" t="s">
        <v>38</v>
      </c>
      <c r="E92" t="s">
        <v>49</v>
      </c>
      <c r="F92" s="9">
        <v>0</v>
      </c>
      <c r="G92" s="9">
        <v>0</v>
      </c>
      <c r="H92" s="9">
        <v>0</v>
      </c>
      <c r="I92" t="s">
        <v>17</v>
      </c>
      <c r="J92" s="9">
        <v>10000</v>
      </c>
      <c r="K92" s="9">
        <v>3634.89</v>
      </c>
      <c r="L92" s="9">
        <v>0</v>
      </c>
    </row>
    <row r="93" spans="1:12">
      <c r="A93" t="s">
        <v>10</v>
      </c>
      <c r="B93" t="s">
        <v>11</v>
      </c>
      <c r="C93" t="s">
        <v>35</v>
      </c>
      <c r="D93" t="s">
        <v>38</v>
      </c>
      <c r="E93" t="s">
        <v>50</v>
      </c>
      <c r="F93" s="9">
        <v>500</v>
      </c>
      <c r="G93" s="9">
        <v>19476.27</v>
      </c>
      <c r="H93" s="9">
        <v>0</v>
      </c>
      <c r="I93" t="s">
        <v>39</v>
      </c>
      <c r="J93" s="9">
        <v>0</v>
      </c>
      <c r="K93" s="9">
        <v>540.32000000000005</v>
      </c>
      <c r="L93" s="9">
        <v>0</v>
      </c>
    </row>
    <row r="94" spans="1:12">
      <c r="A94" t="s">
        <v>10</v>
      </c>
      <c r="B94" t="s">
        <v>11</v>
      </c>
      <c r="C94" t="s">
        <v>35</v>
      </c>
      <c r="D94" t="s">
        <v>38</v>
      </c>
      <c r="E94" t="s">
        <v>50</v>
      </c>
      <c r="F94" s="9">
        <v>0</v>
      </c>
      <c r="G94" s="9">
        <v>0</v>
      </c>
      <c r="H94" s="9">
        <v>0</v>
      </c>
      <c r="I94" t="s">
        <v>17</v>
      </c>
      <c r="J94" s="9">
        <v>500</v>
      </c>
      <c r="K94" s="9">
        <v>18935.95</v>
      </c>
      <c r="L94" s="9">
        <v>0</v>
      </c>
    </row>
    <row r="95" spans="1:12">
      <c r="A95" t="s">
        <v>10</v>
      </c>
      <c r="B95" t="s">
        <v>11</v>
      </c>
      <c r="C95" t="s">
        <v>35</v>
      </c>
      <c r="D95" t="s">
        <v>38</v>
      </c>
      <c r="E95" t="s">
        <v>29</v>
      </c>
      <c r="F95" s="9">
        <v>230900</v>
      </c>
      <c r="G95" s="9">
        <v>155131.69</v>
      </c>
      <c r="H95" s="9">
        <v>0</v>
      </c>
      <c r="I95" t="s">
        <v>48</v>
      </c>
      <c r="J95" s="9">
        <v>0</v>
      </c>
      <c r="K95" s="9">
        <v>6071.5</v>
      </c>
      <c r="L95" s="9">
        <v>0</v>
      </c>
    </row>
    <row r="96" spans="1:12">
      <c r="A96" t="s">
        <v>10</v>
      </c>
      <c r="B96" t="s">
        <v>11</v>
      </c>
      <c r="C96" t="s">
        <v>35</v>
      </c>
      <c r="D96" t="s">
        <v>38</v>
      </c>
      <c r="E96" t="s">
        <v>29</v>
      </c>
      <c r="F96" s="9">
        <v>0</v>
      </c>
      <c r="G96" s="9">
        <v>0</v>
      </c>
      <c r="H96" s="9">
        <v>0</v>
      </c>
      <c r="I96" t="s">
        <v>33</v>
      </c>
      <c r="J96" s="9">
        <v>10000</v>
      </c>
      <c r="K96" s="9">
        <v>9816.76</v>
      </c>
      <c r="L96" s="9">
        <v>0</v>
      </c>
    </row>
    <row r="97" spans="1:12">
      <c r="A97" t="s">
        <v>10</v>
      </c>
      <c r="B97" t="s">
        <v>11</v>
      </c>
      <c r="C97" t="s">
        <v>35</v>
      </c>
      <c r="D97" t="s">
        <v>38</v>
      </c>
      <c r="E97" t="s">
        <v>29</v>
      </c>
      <c r="F97" s="9">
        <v>0</v>
      </c>
      <c r="G97" s="9">
        <v>0</v>
      </c>
      <c r="H97" s="9">
        <v>0</v>
      </c>
      <c r="I97" t="s">
        <v>17</v>
      </c>
      <c r="J97" s="9">
        <v>155900</v>
      </c>
      <c r="K97" s="9">
        <v>123140.13</v>
      </c>
      <c r="L97" s="9">
        <v>0</v>
      </c>
    </row>
    <row r="98" spans="1:12">
      <c r="A98" t="s">
        <v>10</v>
      </c>
      <c r="B98" t="s">
        <v>11</v>
      </c>
      <c r="C98" t="s">
        <v>35</v>
      </c>
      <c r="D98" t="s">
        <v>38</v>
      </c>
      <c r="E98" t="s">
        <v>29</v>
      </c>
      <c r="F98" s="9">
        <v>0</v>
      </c>
      <c r="G98" s="9">
        <v>0</v>
      </c>
      <c r="H98" s="9">
        <v>0</v>
      </c>
      <c r="I98" t="s">
        <v>39</v>
      </c>
      <c r="J98" s="9">
        <v>65000</v>
      </c>
      <c r="K98" s="9">
        <v>16103.3</v>
      </c>
      <c r="L98" s="9">
        <v>0</v>
      </c>
    </row>
    <row r="99" spans="1:12">
      <c r="A99" t="s">
        <v>10</v>
      </c>
      <c r="B99" t="s">
        <v>11</v>
      </c>
      <c r="C99" t="s">
        <v>35</v>
      </c>
      <c r="D99" t="s">
        <v>38</v>
      </c>
      <c r="E99" t="s">
        <v>51</v>
      </c>
      <c r="F99" s="9">
        <v>38000</v>
      </c>
      <c r="G99" s="9">
        <v>73181.61</v>
      </c>
      <c r="H99" s="9">
        <v>0</v>
      </c>
      <c r="I99" t="s">
        <v>33</v>
      </c>
      <c r="J99" s="9">
        <v>0</v>
      </c>
      <c r="K99" s="9">
        <v>70</v>
      </c>
      <c r="L99" s="9">
        <v>0</v>
      </c>
    </row>
    <row r="100" spans="1:12">
      <c r="A100" t="s">
        <v>10</v>
      </c>
      <c r="B100" t="s">
        <v>11</v>
      </c>
      <c r="C100" t="s">
        <v>35</v>
      </c>
      <c r="D100" t="s">
        <v>38</v>
      </c>
      <c r="E100" t="s">
        <v>51</v>
      </c>
      <c r="F100" s="9">
        <v>0</v>
      </c>
      <c r="G100" s="9">
        <v>0</v>
      </c>
      <c r="H100" s="9">
        <v>0</v>
      </c>
      <c r="I100" t="s">
        <v>39</v>
      </c>
      <c r="J100" s="9">
        <v>28000</v>
      </c>
      <c r="K100" s="9">
        <v>62101.81</v>
      </c>
      <c r="L100" s="9">
        <v>0</v>
      </c>
    </row>
    <row r="101" spans="1:12">
      <c r="A101" t="s">
        <v>10</v>
      </c>
      <c r="B101" t="s">
        <v>11</v>
      </c>
      <c r="C101" t="s">
        <v>35</v>
      </c>
      <c r="D101" t="s">
        <v>38</v>
      </c>
      <c r="E101" t="s">
        <v>51</v>
      </c>
      <c r="F101" s="9">
        <v>0</v>
      </c>
      <c r="G101" s="9">
        <v>0</v>
      </c>
      <c r="H101" s="9">
        <v>0</v>
      </c>
      <c r="I101" t="s">
        <v>17</v>
      </c>
      <c r="J101" s="9">
        <v>10000</v>
      </c>
      <c r="K101" s="9">
        <v>11009.8</v>
      </c>
      <c r="L101" s="9">
        <v>0</v>
      </c>
    </row>
    <row r="102" spans="1:12">
      <c r="A102" t="s">
        <v>10</v>
      </c>
      <c r="B102" t="s">
        <v>11</v>
      </c>
      <c r="C102" t="s">
        <v>35</v>
      </c>
      <c r="D102" t="s">
        <v>38</v>
      </c>
      <c r="E102" t="s">
        <v>30</v>
      </c>
      <c r="F102" s="9">
        <v>18200</v>
      </c>
      <c r="G102" s="9">
        <v>11478.5</v>
      </c>
      <c r="H102" s="9">
        <v>0</v>
      </c>
      <c r="I102" t="s">
        <v>17</v>
      </c>
      <c r="J102" s="9">
        <v>15000</v>
      </c>
      <c r="K102" s="9">
        <v>11126</v>
      </c>
      <c r="L102" s="9">
        <v>0</v>
      </c>
    </row>
    <row r="103" spans="1:12">
      <c r="A103" t="s">
        <v>10</v>
      </c>
      <c r="B103" t="s">
        <v>11</v>
      </c>
      <c r="C103" t="s">
        <v>35</v>
      </c>
      <c r="D103" t="s">
        <v>38</v>
      </c>
      <c r="E103" t="s">
        <v>30</v>
      </c>
      <c r="F103" s="9">
        <v>0</v>
      </c>
      <c r="G103" s="9">
        <v>0</v>
      </c>
      <c r="H103" s="9">
        <v>0</v>
      </c>
      <c r="I103" t="s">
        <v>33</v>
      </c>
      <c r="J103" s="9">
        <v>3000</v>
      </c>
      <c r="K103" s="9">
        <v>0</v>
      </c>
      <c r="L103" s="9">
        <v>0</v>
      </c>
    </row>
    <row r="104" spans="1:12">
      <c r="A104" t="s">
        <v>10</v>
      </c>
      <c r="B104" t="s">
        <v>11</v>
      </c>
      <c r="C104" t="s">
        <v>35</v>
      </c>
      <c r="D104" t="s">
        <v>38</v>
      </c>
      <c r="E104" t="s">
        <v>30</v>
      </c>
      <c r="F104" s="9">
        <v>0</v>
      </c>
      <c r="G104" s="9">
        <v>0</v>
      </c>
      <c r="H104" s="9">
        <v>0</v>
      </c>
      <c r="I104" t="s">
        <v>39</v>
      </c>
      <c r="J104" s="9">
        <v>200</v>
      </c>
      <c r="K104" s="9">
        <v>352.5</v>
      </c>
      <c r="L104" s="9">
        <v>0</v>
      </c>
    </row>
    <row r="105" spans="1:12">
      <c r="A105" t="s">
        <v>10</v>
      </c>
      <c r="B105" t="s">
        <v>11</v>
      </c>
      <c r="C105" t="s">
        <v>35</v>
      </c>
      <c r="D105" t="s">
        <v>38</v>
      </c>
      <c r="E105" t="s">
        <v>52</v>
      </c>
      <c r="F105" s="9">
        <v>288000</v>
      </c>
      <c r="G105" s="9">
        <v>156373.43</v>
      </c>
      <c r="H105" s="9">
        <v>0</v>
      </c>
      <c r="I105" t="s">
        <v>39</v>
      </c>
      <c r="J105" s="9">
        <v>150000</v>
      </c>
      <c r="K105" s="9">
        <v>124751.23</v>
      </c>
      <c r="L105" s="9">
        <v>0</v>
      </c>
    </row>
    <row r="106" spans="1:12">
      <c r="A106" t="s">
        <v>10</v>
      </c>
      <c r="B106" t="s">
        <v>11</v>
      </c>
      <c r="C106" t="s">
        <v>35</v>
      </c>
      <c r="D106" t="s">
        <v>38</v>
      </c>
      <c r="E106" t="s">
        <v>52</v>
      </c>
      <c r="F106" s="9">
        <v>0</v>
      </c>
      <c r="G106" s="9">
        <v>0</v>
      </c>
      <c r="H106" s="9">
        <v>0</v>
      </c>
      <c r="I106" t="s">
        <v>17</v>
      </c>
      <c r="J106" s="9">
        <v>120000</v>
      </c>
      <c r="K106" s="9">
        <v>16296.74</v>
      </c>
      <c r="L106" s="9">
        <v>0</v>
      </c>
    </row>
    <row r="107" spans="1:12">
      <c r="A107" t="s">
        <v>10</v>
      </c>
      <c r="B107" t="s">
        <v>11</v>
      </c>
      <c r="C107" t="s">
        <v>35</v>
      </c>
      <c r="D107" t="s">
        <v>38</v>
      </c>
      <c r="E107" t="s">
        <v>52</v>
      </c>
      <c r="F107" s="9">
        <v>0</v>
      </c>
      <c r="G107" s="9">
        <v>0</v>
      </c>
      <c r="H107" s="9">
        <v>0</v>
      </c>
      <c r="I107" t="s">
        <v>33</v>
      </c>
      <c r="J107" s="9">
        <v>18000</v>
      </c>
      <c r="K107" s="9">
        <v>15325.46</v>
      </c>
      <c r="L107" s="9">
        <v>0</v>
      </c>
    </row>
    <row r="108" spans="1:12">
      <c r="A108" t="s">
        <v>10</v>
      </c>
      <c r="B108" t="s">
        <v>11</v>
      </c>
      <c r="C108" t="s">
        <v>35</v>
      </c>
      <c r="D108" t="s">
        <v>38</v>
      </c>
      <c r="E108" t="s">
        <v>53</v>
      </c>
      <c r="F108" s="9">
        <v>28550</v>
      </c>
      <c r="G108" s="9">
        <v>24130.33</v>
      </c>
      <c r="H108" s="9">
        <v>0</v>
      </c>
      <c r="I108" t="s">
        <v>17</v>
      </c>
      <c r="J108" s="9">
        <v>28000</v>
      </c>
      <c r="K108" s="9">
        <v>22034.57</v>
      </c>
      <c r="L108" s="9">
        <v>0</v>
      </c>
    </row>
    <row r="109" spans="1:12">
      <c r="A109" t="s">
        <v>10</v>
      </c>
      <c r="B109" t="s">
        <v>11</v>
      </c>
      <c r="C109" t="s">
        <v>35</v>
      </c>
      <c r="D109" t="s">
        <v>38</v>
      </c>
      <c r="E109" t="s">
        <v>53</v>
      </c>
      <c r="F109" s="9">
        <v>0</v>
      </c>
      <c r="G109" s="9">
        <v>0</v>
      </c>
      <c r="H109" s="9">
        <v>0</v>
      </c>
      <c r="I109" t="s">
        <v>39</v>
      </c>
      <c r="J109" s="9">
        <v>550</v>
      </c>
      <c r="K109" s="9">
        <v>2095.7600000000002</v>
      </c>
      <c r="L109" s="9">
        <v>0</v>
      </c>
    </row>
    <row r="110" spans="1:12">
      <c r="A110" t="s">
        <v>10</v>
      </c>
      <c r="B110" t="s">
        <v>11</v>
      </c>
      <c r="C110" t="s">
        <v>35</v>
      </c>
      <c r="D110" t="s">
        <v>38</v>
      </c>
      <c r="E110" t="s">
        <v>31</v>
      </c>
      <c r="F110" s="9">
        <v>12000</v>
      </c>
      <c r="G110" s="9">
        <v>16780.54</v>
      </c>
      <c r="H110" s="9">
        <v>0</v>
      </c>
      <c r="I110" t="s">
        <v>17</v>
      </c>
      <c r="J110" s="9">
        <v>12000</v>
      </c>
      <c r="K110" s="9">
        <v>14784.66</v>
      </c>
      <c r="L110" s="9">
        <v>0</v>
      </c>
    </row>
    <row r="111" spans="1:12">
      <c r="A111" t="s">
        <v>10</v>
      </c>
      <c r="B111" t="s">
        <v>11</v>
      </c>
      <c r="C111" t="s">
        <v>35</v>
      </c>
      <c r="D111" t="s">
        <v>38</v>
      </c>
      <c r="E111" t="s">
        <v>31</v>
      </c>
      <c r="F111" s="9">
        <v>0</v>
      </c>
      <c r="G111" s="9">
        <v>0</v>
      </c>
      <c r="H111" s="9">
        <v>0</v>
      </c>
      <c r="I111" t="s">
        <v>39</v>
      </c>
      <c r="J111" s="9">
        <v>0</v>
      </c>
      <c r="K111" s="9">
        <v>1812.54</v>
      </c>
      <c r="L111" s="9">
        <v>0</v>
      </c>
    </row>
    <row r="112" spans="1:12">
      <c r="A112" t="s">
        <v>10</v>
      </c>
      <c r="B112" t="s">
        <v>11</v>
      </c>
      <c r="C112" t="s">
        <v>35</v>
      </c>
      <c r="D112" t="s">
        <v>38</v>
      </c>
      <c r="E112" t="s">
        <v>31</v>
      </c>
      <c r="F112" s="9">
        <v>0</v>
      </c>
      <c r="G112" s="9">
        <v>0</v>
      </c>
      <c r="H112" s="9">
        <v>0</v>
      </c>
      <c r="I112" t="s">
        <v>33</v>
      </c>
      <c r="J112" s="9">
        <v>0</v>
      </c>
      <c r="K112" s="9">
        <v>183.34</v>
      </c>
      <c r="L112" s="9">
        <v>0</v>
      </c>
    </row>
    <row r="113" spans="1:12">
      <c r="A113" t="s">
        <v>10</v>
      </c>
      <c r="B113" t="s">
        <v>11</v>
      </c>
      <c r="C113" t="s">
        <v>35</v>
      </c>
      <c r="D113" t="s">
        <v>38</v>
      </c>
      <c r="E113" t="s">
        <v>54</v>
      </c>
      <c r="F113" s="9">
        <v>0</v>
      </c>
      <c r="G113" s="9">
        <v>111</v>
      </c>
      <c r="H113" s="9">
        <v>0</v>
      </c>
      <c r="I113" t="s">
        <v>17</v>
      </c>
      <c r="J113" s="9">
        <v>0</v>
      </c>
      <c r="K113" s="9">
        <v>111</v>
      </c>
      <c r="L113" s="9">
        <v>0</v>
      </c>
    </row>
    <row r="114" spans="1:12">
      <c r="A114" t="s">
        <v>10</v>
      </c>
      <c r="B114" t="s">
        <v>11</v>
      </c>
      <c r="C114" t="s">
        <v>35</v>
      </c>
      <c r="D114" t="s">
        <v>38</v>
      </c>
      <c r="E114" t="s">
        <v>55</v>
      </c>
      <c r="F114" s="9">
        <v>0</v>
      </c>
      <c r="G114" s="9">
        <v>299960</v>
      </c>
      <c r="H114" s="9">
        <v>0</v>
      </c>
      <c r="I114" t="s">
        <v>17</v>
      </c>
      <c r="J114" s="9">
        <v>0</v>
      </c>
      <c r="K114" s="9">
        <v>299960</v>
      </c>
      <c r="L114" s="9">
        <v>0</v>
      </c>
    </row>
    <row r="115" spans="1:12">
      <c r="A115" t="s">
        <v>10</v>
      </c>
      <c r="B115" t="s">
        <v>11</v>
      </c>
      <c r="C115" t="s">
        <v>35</v>
      </c>
      <c r="D115" t="s">
        <v>38</v>
      </c>
      <c r="E115" t="s">
        <v>32</v>
      </c>
      <c r="F115" s="9">
        <v>0</v>
      </c>
      <c r="G115" s="9">
        <v>11400</v>
      </c>
      <c r="H115" s="9">
        <v>0</v>
      </c>
      <c r="I115" t="s">
        <v>33</v>
      </c>
      <c r="J115" s="9">
        <v>0</v>
      </c>
      <c r="K115" s="9">
        <v>11400</v>
      </c>
      <c r="L115" s="9">
        <v>0</v>
      </c>
    </row>
    <row r="116" spans="1:12">
      <c r="A116" t="s">
        <v>10</v>
      </c>
      <c r="B116" t="s">
        <v>11</v>
      </c>
      <c r="C116" t="s">
        <v>35</v>
      </c>
      <c r="D116" t="s">
        <v>38</v>
      </c>
      <c r="E116" t="s">
        <v>56</v>
      </c>
      <c r="F116" s="9">
        <v>30000</v>
      </c>
      <c r="G116" s="9">
        <v>35661.25</v>
      </c>
      <c r="H116" s="9">
        <v>0</v>
      </c>
      <c r="I116" t="s">
        <v>39</v>
      </c>
      <c r="J116" s="9">
        <v>30000</v>
      </c>
      <c r="K116" s="9">
        <v>35661.25</v>
      </c>
      <c r="L116" s="9">
        <v>0</v>
      </c>
    </row>
    <row r="117" spans="1:12">
      <c r="A117" t="s">
        <v>10</v>
      </c>
      <c r="B117" t="s">
        <v>11</v>
      </c>
      <c r="C117" t="s">
        <v>35</v>
      </c>
      <c r="D117" t="s">
        <v>38</v>
      </c>
      <c r="E117" t="s">
        <v>57</v>
      </c>
      <c r="F117" s="9">
        <v>53000</v>
      </c>
      <c r="G117" s="9">
        <v>55300</v>
      </c>
      <c r="H117" s="9">
        <v>0</v>
      </c>
      <c r="I117" t="s">
        <v>48</v>
      </c>
      <c r="J117" s="9">
        <v>0</v>
      </c>
      <c r="K117" s="9">
        <v>1000</v>
      </c>
      <c r="L117" s="9">
        <v>0</v>
      </c>
    </row>
    <row r="118" spans="1:12">
      <c r="A118" t="s">
        <v>10</v>
      </c>
      <c r="B118" t="s">
        <v>11</v>
      </c>
      <c r="C118" t="s">
        <v>35</v>
      </c>
      <c r="D118" t="s">
        <v>38</v>
      </c>
      <c r="E118" t="s">
        <v>57</v>
      </c>
      <c r="F118" s="9">
        <v>0</v>
      </c>
      <c r="G118" s="9">
        <v>0</v>
      </c>
      <c r="H118" s="9">
        <v>0</v>
      </c>
      <c r="I118" t="s">
        <v>39</v>
      </c>
      <c r="J118" s="9">
        <v>27000</v>
      </c>
      <c r="K118" s="9">
        <v>42000</v>
      </c>
      <c r="L118" s="9">
        <v>0</v>
      </c>
    </row>
    <row r="119" spans="1:12">
      <c r="A119" t="s">
        <v>10</v>
      </c>
      <c r="B119" t="s">
        <v>11</v>
      </c>
      <c r="C119" t="s">
        <v>35</v>
      </c>
      <c r="D119" t="s">
        <v>38</v>
      </c>
      <c r="E119" t="s">
        <v>57</v>
      </c>
      <c r="F119" s="9">
        <v>0</v>
      </c>
      <c r="G119" s="9">
        <v>0</v>
      </c>
      <c r="H119" s="9">
        <v>0</v>
      </c>
      <c r="I119" t="s">
        <v>17</v>
      </c>
      <c r="J119" s="9">
        <v>25000</v>
      </c>
      <c r="K119" s="9">
        <v>12300</v>
      </c>
      <c r="L119" s="9">
        <v>0</v>
      </c>
    </row>
    <row r="120" spans="1:12">
      <c r="A120" t="s">
        <v>10</v>
      </c>
      <c r="B120" t="s">
        <v>11</v>
      </c>
      <c r="C120" t="s">
        <v>35</v>
      </c>
      <c r="D120" t="s">
        <v>38</v>
      </c>
      <c r="E120" t="s">
        <v>57</v>
      </c>
      <c r="F120" s="9">
        <v>0</v>
      </c>
      <c r="G120" s="9">
        <v>0</v>
      </c>
      <c r="H120" s="9">
        <v>0</v>
      </c>
      <c r="I120" t="s">
        <v>33</v>
      </c>
      <c r="J120" s="9">
        <v>1000</v>
      </c>
      <c r="K120" s="9">
        <v>0</v>
      </c>
      <c r="L120" s="9">
        <v>0</v>
      </c>
    </row>
    <row r="121" spans="1:12">
      <c r="A121" t="s">
        <v>10</v>
      </c>
      <c r="B121" t="s">
        <v>11</v>
      </c>
      <c r="C121" t="s">
        <v>35</v>
      </c>
      <c r="D121" t="s">
        <v>38</v>
      </c>
      <c r="E121" t="s">
        <v>58</v>
      </c>
      <c r="F121" s="9">
        <v>0</v>
      </c>
      <c r="G121" s="9">
        <v>125.66</v>
      </c>
      <c r="H121" s="9">
        <v>0</v>
      </c>
      <c r="I121" t="s">
        <v>17</v>
      </c>
      <c r="J121" s="9">
        <v>0</v>
      </c>
      <c r="K121" s="9">
        <v>125.66</v>
      </c>
      <c r="L121" s="9">
        <v>0</v>
      </c>
    </row>
    <row r="122" spans="1:12">
      <c r="A122" t="s">
        <v>10</v>
      </c>
      <c r="B122" t="s">
        <v>11</v>
      </c>
      <c r="C122" t="s">
        <v>35</v>
      </c>
      <c r="D122" t="s">
        <v>38</v>
      </c>
      <c r="E122" t="s">
        <v>59</v>
      </c>
      <c r="F122" s="9">
        <v>235000</v>
      </c>
      <c r="G122" s="9">
        <v>225911.86</v>
      </c>
      <c r="H122" s="9">
        <v>0</v>
      </c>
      <c r="I122" t="s">
        <v>33</v>
      </c>
      <c r="J122" s="9">
        <v>150000</v>
      </c>
      <c r="K122" s="9">
        <v>143568.75</v>
      </c>
      <c r="L122" s="9">
        <v>0</v>
      </c>
    </row>
    <row r="123" spans="1:12">
      <c r="A123" t="s">
        <v>10</v>
      </c>
      <c r="B123" t="s">
        <v>11</v>
      </c>
      <c r="C123" t="s">
        <v>35</v>
      </c>
      <c r="D123" t="s">
        <v>38</v>
      </c>
      <c r="E123" t="s">
        <v>59</v>
      </c>
      <c r="F123" s="9">
        <v>0</v>
      </c>
      <c r="G123" s="9">
        <v>0</v>
      </c>
      <c r="H123" s="9">
        <v>0</v>
      </c>
      <c r="I123" t="s">
        <v>39</v>
      </c>
      <c r="J123" s="9">
        <v>85000</v>
      </c>
      <c r="K123" s="9">
        <v>82343.11</v>
      </c>
      <c r="L123" s="9">
        <v>0</v>
      </c>
    </row>
    <row r="124" spans="1:12">
      <c r="A124" t="s">
        <v>10</v>
      </c>
      <c r="B124" t="s">
        <v>11</v>
      </c>
      <c r="C124" t="s">
        <v>35</v>
      </c>
      <c r="D124" t="s">
        <v>38</v>
      </c>
      <c r="E124" t="s">
        <v>34</v>
      </c>
      <c r="F124" s="9">
        <v>620000</v>
      </c>
      <c r="G124" s="9">
        <v>612266.86</v>
      </c>
      <c r="H124" s="9">
        <v>0</v>
      </c>
      <c r="I124" t="s">
        <v>60</v>
      </c>
      <c r="J124" s="9">
        <v>0</v>
      </c>
      <c r="K124" s="9">
        <v>5954.65</v>
      </c>
      <c r="L124" s="9">
        <v>0</v>
      </c>
    </row>
    <row r="125" spans="1:12">
      <c r="A125" t="s">
        <v>10</v>
      </c>
      <c r="B125" t="s">
        <v>11</v>
      </c>
      <c r="C125" t="s">
        <v>35</v>
      </c>
      <c r="D125" t="s">
        <v>38</v>
      </c>
      <c r="E125" t="s">
        <v>34</v>
      </c>
      <c r="F125" s="9">
        <v>0</v>
      </c>
      <c r="G125" s="9">
        <v>0</v>
      </c>
      <c r="H125" s="9">
        <v>0</v>
      </c>
      <c r="I125" t="s">
        <v>39</v>
      </c>
      <c r="J125" s="9">
        <v>520000</v>
      </c>
      <c r="K125" s="9">
        <v>557022.62</v>
      </c>
      <c r="L125" s="9">
        <v>0</v>
      </c>
    </row>
    <row r="126" spans="1:12">
      <c r="A126" t="s">
        <v>10</v>
      </c>
      <c r="B126" t="s">
        <v>11</v>
      </c>
      <c r="C126" t="s">
        <v>35</v>
      </c>
      <c r="D126" t="s">
        <v>38</v>
      </c>
      <c r="E126" t="s">
        <v>34</v>
      </c>
      <c r="F126" s="9">
        <v>0</v>
      </c>
      <c r="G126" s="9">
        <v>0</v>
      </c>
      <c r="H126" s="9">
        <v>0</v>
      </c>
      <c r="I126" t="s">
        <v>33</v>
      </c>
      <c r="J126" s="9">
        <v>15000</v>
      </c>
      <c r="K126" s="9">
        <v>14812.5</v>
      </c>
      <c r="L126" s="9">
        <v>0</v>
      </c>
    </row>
    <row r="127" spans="1:12">
      <c r="A127" t="s">
        <v>10</v>
      </c>
      <c r="B127" t="s">
        <v>11</v>
      </c>
      <c r="C127" t="s">
        <v>35</v>
      </c>
      <c r="D127" t="s">
        <v>38</v>
      </c>
      <c r="E127" t="s">
        <v>34</v>
      </c>
      <c r="F127" s="9">
        <v>0</v>
      </c>
      <c r="G127" s="9">
        <v>0</v>
      </c>
      <c r="H127" s="9">
        <v>0</v>
      </c>
      <c r="I127" t="s">
        <v>48</v>
      </c>
      <c r="J127" s="9">
        <v>45000</v>
      </c>
      <c r="K127" s="9">
        <v>0</v>
      </c>
      <c r="L127" s="9">
        <v>0</v>
      </c>
    </row>
    <row r="128" spans="1:12">
      <c r="A128" t="s">
        <v>10</v>
      </c>
      <c r="B128" t="s">
        <v>11</v>
      </c>
      <c r="C128" t="s">
        <v>35</v>
      </c>
      <c r="D128" t="s">
        <v>38</v>
      </c>
      <c r="E128" t="s">
        <v>34</v>
      </c>
      <c r="F128" s="9">
        <v>0</v>
      </c>
      <c r="G128" s="9">
        <v>0</v>
      </c>
      <c r="H128" s="9">
        <v>0</v>
      </c>
      <c r="I128" t="s">
        <v>17</v>
      </c>
      <c r="J128" s="9">
        <v>40000</v>
      </c>
      <c r="K128" s="9">
        <v>34477.089999999997</v>
      </c>
      <c r="L128" s="9">
        <v>0</v>
      </c>
    </row>
    <row r="129" spans="1:12">
      <c r="A129" t="s">
        <v>10</v>
      </c>
      <c r="B129" t="s">
        <v>11</v>
      </c>
      <c r="C129" t="s">
        <v>35</v>
      </c>
      <c r="D129" t="s">
        <v>38</v>
      </c>
      <c r="E129" t="s">
        <v>61</v>
      </c>
      <c r="F129" s="9">
        <v>25000</v>
      </c>
      <c r="G129" s="9">
        <v>21295.89</v>
      </c>
      <c r="H129" s="9">
        <v>0</v>
      </c>
      <c r="I129" t="s">
        <v>17</v>
      </c>
      <c r="J129" s="9">
        <v>15000</v>
      </c>
      <c r="K129" s="9">
        <v>12154.63</v>
      </c>
      <c r="L129" s="9">
        <v>0</v>
      </c>
    </row>
    <row r="130" spans="1:12">
      <c r="A130" t="s">
        <v>10</v>
      </c>
      <c r="B130" t="s">
        <v>11</v>
      </c>
      <c r="C130" t="s">
        <v>35</v>
      </c>
      <c r="D130" t="s">
        <v>38</v>
      </c>
      <c r="E130" t="s">
        <v>61</v>
      </c>
      <c r="F130" s="9">
        <v>0</v>
      </c>
      <c r="G130" s="9">
        <v>0</v>
      </c>
      <c r="H130" s="9">
        <v>0</v>
      </c>
      <c r="I130" t="s">
        <v>39</v>
      </c>
      <c r="J130" s="9">
        <v>10000</v>
      </c>
      <c r="K130" s="9">
        <v>9141.26</v>
      </c>
      <c r="L130" s="9">
        <v>0</v>
      </c>
    </row>
    <row r="131" spans="1:12">
      <c r="A131" t="s">
        <v>10</v>
      </c>
      <c r="B131" t="s">
        <v>11</v>
      </c>
      <c r="C131" t="s">
        <v>35</v>
      </c>
      <c r="D131" t="s">
        <v>38</v>
      </c>
      <c r="E131" t="s">
        <v>62</v>
      </c>
      <c r="F131" s="9">
        <v>38000</v>
      </c>
      <c r="G131" s="9">
        <v>30927.32</v>
      </c>
      <c r="H131" s="9">
        <v>0</v>
      </c>
      <c r="I131" t="s">
        <v>39</v>
      </c>
      <c r="J131" s="9">
        <v>30000</v>
      </c>
      <c r="K131" s="9">
        <v>29466.880000000001</v>
      </c>
      <c r="L131" s="9">
        <v>0</v>
      </c>
    </row>
    <row r="132" spans="1:12">
      <c r="A132" t="s">
        <v>10</v>
      </c>
      <c r="B132" t="s">
        <v>11</v>
      </c>
      <c r="C132" t="s">
        <v>35</v>
      </c>
      <c r="D132" t="s">
        <v>38</v>
      </c>
      <c r="E132" t="s">
        <v>62</v>
      </c>
      <c r="F132" s="9">
        <v>0</v>
      </c>
      <c r="G132" s="9">
        <v>0</v>
      </c>
      <c r="H132" s="9">
        <v>0</v>
      </c>
      <c r="I132" t="s">
        <v>17</v>
      </c>
      <c r="J132" s="9">
        <v>8000</v>
      </c>
      <c r="K132" s="9">
        <v>1460.44</v>
      </c>
      <c r="L132" s="9">
        <v>0</v>
      </c>
    </row>
    <row r="133" spans="1:12">
      <c r="A133" t="s">
        <v>10</v>
      </c>
      <c r="B133" t="s">
        <v>11</v>
      </c>
      <c r="C133" t="s">
        <v>35</v>
      </c>
      <c r="D133" t="s">
        <v>38</v>
      </c>
      <c r="E133" t="s">
        <v>63</v>
      </c>
      <c r="F133" s="9">
        <v>300000</v>
      </c>
      <c r="G133" s="9">
        <v>379950.03</v>
      </c>
      <c r="H133" s="9">
        <v>0</v>
      </c>
      <c r="I133" t="s">
        <v>39</v>
      </c>
      <c r="J133" s="9">
        <v>300000</v>
      </c>
      <c r="K133" s="9">
        <v>253844.97</v>
      </c>
      <c r="L133" s="9">
        <v>0</v>
      </c>
    </row>
    <row r="134" spans="1:12">
      <c r="A134" t="s">
        <v>10</v>
      </c>
      <c r="B134" t="s">
        <v>11</v>
      </c>
      <c r="C134" t="s">
        <v>35</v>
      </c>
      <c r="D134" t="s">
        <v>38</v>
      </c>
      <c r="E134" t="s">
        <v>63</v>
      </c>
      <c r="F134" s="9">
        <v>0</v>
      </c>
      <c r="G134" s="9">
        <v>0</v>
      </c>
      <c r="H134" s="9">
        <v>0</v>
      </c>
      <c r="I134" t="s">
        <v>33</v>
      </c>
      <c r="J134" s="9">
        <v>0</v>
      </c>
      <c r="K134" s="9">
        <v>126105.06</v>
      </c>
      <c r="L134" s="9">
        <v>0</v>
      </c>
    </row>
    <row r="135" spans="1:12">
      <c r="A135" t="s">
        <v>10</v>
      </c>
      <c r="B135" t="s">
        <v>11</v>
      </c>
      <c r="C135" t="s">
        <v>35</v>
      </c>
      <c r="D135" t="s">
        <v>38</v>
      </c>
      <c r="E135" t="s">
        <v>64</v>
      </c>
      <c r="F135" s="9">
        <v>60000</v>
      </c>
      <c r="G135" s="9">
        <v>53413.38</v>
      </c>
      <c r="H135" s="9">
        <v>0</v>
      </c>
      <c r="I135" t="s">
        <v>39</v>
      </c>
      <c r="J135" s="9">
        <v>60000</v>
      </c>
      <c r="K135" s="9">
        <v>53413.38</v>
      </c>
      <c r="L135" s="9">
        <v>0</v>
      </c>
    </row>
    <row r="136" spans="1:12">
      <c r="A136" t="s">
        <v>10</v>
      </c>
      <c r="B136" t="s">
        <v>11</v>
      </c>
      <c r="C136" t="s">
        <v>35</v>
      </c>
      <c r="D136" t="s">
        <v>38</v>
      </c>
      <c r="E136" t="s">
        <v>65</v>
      </c>
      <c r="F136" s="9">
        <v>133000</v>
      </c>
      <c r="G136" s="9">
        <v>0</v>
      </c>
      <c r="H136" s="9">
        <v>0</v>
      </c>
      <c r="I136" t="s">
        <v>33</v>
      </c>
      <c r="J136" s="9">
        <v>125000</v>
      </c>
      <c r="K136" s="9">
        <v>0</v>
      </c>
      <c r="L136" s="9">
        <v>0</v>
      </c>
    </row>
    <row r="137" spans="1:12">
      <c r="A137" t="s">
        <v>10</v>
      </c>
      <c r="B137" t="s">
        <v>11</v>
      </c>
      <c r="C137" t="s">
        <v>35</v>
      </c>
      <c r="D137" t="s">
        <v>38</v>
      </c>
      <c r="E137" t="s">
        <v>65</v>
      </c>
      <c r="F137" s="9">
        <v>0</v>
      </c>
      <c r="G137" s="9">
        <v>0</v>
      </c>
      <c r="H137" s="9">
        <v>0</v>
      </c>
      <c r="I137" t="s">
        <v>60</v>
      </c>
      <c r="J137" s="9">
        <v>8000</v>
      </c>
      <c r="K137" s="9">
        <v>0</v>
      </c>
      <c r="L137" s="9">
        <v>0</v>
      </c>
    </row>
    <row r="138" spans="1:12">
      <c r="A138" t="s">
        <v>10</v>
      </c>
      <c r="B138" t="s">
        <v>11</v>
      </c>
      <c r="C138" t="s">
        <v>35</v>
      </c>
      <c r="D138" t="s">
        <v>38</v>
      </c>
      <c r="E138" t="s">
        <v>66</v>
      </c>
      <c r="F138" s="9">
        <v>18000</v>
      </c>
      <c r="G138" s="9">
        <v>17525</v>
      </c>
      <c r="H138" s="9">
        <v>0</v>
      </c>
      <c r="I138" t="s">
        <v>39</v>
      </c>
      <c r="J138" s="9">
        <v>18000</v>
      </c>
      <c r="K138" s="9">
        <v>17525</v>
      </c>
      <c r="L138" s="9">
        <v>0</v>
      </c>
    </row>
    <row r="139" spans="1:12">
      <c r="A139" t="s">
        <v>10</v>
      </c>
      <c r="B139" t="s">
        <v>11</v>
      </c>
      <c r="C139" t="s">
        <v>35</v>
      </c>
      <c r="D139" t="s">
        <v>38</v>
      </c>
      <c r="E139" t="s">
        <v>67</v>
      </c>
      <c r="F139" s="9">
        <v>48900</v>
      </c>
      <c r="G139" s="9">
        <v>56426.73</v>
      </c>
      <c r="H139" s="9">
        <v>0</v>
      </c>
      <c r="I139" t="s">
        <v>48</v>
      </c>
      <c r="J139" s="9">
        <v>0</v>
      </c>
      <c r="K139" s="9">
        <v>9168.2000000000007</v>
      </c>
      <c r="L139" s="9">
        <v>0</v>
      </c>
    </row>
    <row r="140" spans="1:12">
      <c r="A140" t="s">
        <v>10</v>
      </c>
      <c r="B140" t="s">
        <v>11</v>
      </c>
      <c r="C140" t="s">
        <v>35</v>
      </c>
      <c r="D140" t="s">
        <v>38</v>
      </c>
      <c r="E140" t="s">
        <v>67</v>
      </c>
      <c r="F140" s="9">
        <v>0</v>
      </c>
      <c r="G140" s="9">
        <v>0</v>
      </c>
      <c r="H140" s="9">
        <v>0</v>
      </c>
      <c r="I140" t="s">
        <v>39</v>
      </c>
      <c r="J140" s="9">
        <v>40000</v>
      </c>
      <c r="K140" s="9">
        <v>46838.53</v>
      </c>
      <c r="L140" s="9">
        <v>0</v>
      </c>
    </row>
    <row r="141" spans="1:12">
      <c r="A141" t="s">
        <v>10</v>
      </c>
      <c r="B141" t="s">
        <v>11</v>
      </c>
      <c r="C141" t="s">
        <v>35</v>
      </c>
      <c r="D141" t="s">
        <v>38</v>
      </c>
      <c r="E141" t="s">
        <v>67</v>
      </c>
      <c r="F141" s="9">
        <v>0</v>
      </c>
      <c r="G141" s="9">
        <v>0</v>
      </c>
      <c r="H141" s="9">
        <v>0</v>
      </c>
      <c r="I141" t="s">
        <v>33</v>
      </c>
      <c r="J141" s="9">
        <v>4000</v>
      </c>
      <c r="K141" s="9">
        <v>0</v>
      </c>
      <c r="L141" s="9">
        <v>0</v>
      </c>
    </row>
    <row r="142" spans="1:12">
      <c r="A142" t="s">
        <v>10</v>
      </c>
      <c r="B142" t="s">
        <v>11</v>
      </c>
      <c r="C142" t="s">
        <v>35</v>
      </c>
      <c r="D142" t="s">
        <v>38</v>
      </c>
      <c r="E142" t="s">
        <v>67</v>
      </c>
      <c r="F142" s="9">
        <v>0</v>
      </c>
      <c r="G142" s="9">
        <v>0</v>
      </c>
      <c r="H142" s="9">
        <v>0</v>
      </c>
      <c r="I142" t="s">
        <v>17</v>
      </c>
      <c r="J142" s="9">
        <v>4900</v>
      </c>
      <c r="K142" s="9">
        <v>420</v>
      </c>
      <c r="L142" s="9">
        <v>0</v>
      </c>
    </row>
    <row r="143" spans="1:12">
      <c r="A143" t="s">
        <v>10</v>
      </c>
      <c r="B143" t="s">
        <v>11</v>
      </c>
      <c r="C143" t="s">
        <v>35</v>
      </c>
      <c r="D143" t="s">
        <v>38</v>
      </c>
      <c r="E143" t="s">
        <v>68</v>
      </c>
      <c r="F143" s="9">
        <v>0</v>
      </c>
      <c r="G143" s="9">
        <v>15000</v>
      </c>
      <c r="H143" s="9">
        <v>0</v>
      </c>
      <c r="I143" t="s">
        <v>17</v>
      </c>
      <c r="J143" s="9">
        <v>0</v>
      </c>
      <c r="K143" s="9">
        <v>2750</v>
      </c>
      <c r="L143" s="9">
        <v>0</v>
      </c>
    </row>
    <row r="144" spans="1:12">
      <c r="A144" t="s">
        <v>10</v>
      </c>
      <c r="B144" t="s">
        <v>11</v>
      </c>
      <c r="C144" t="s">
        <v>35</v>
      </c>
      <c r="D144" t="s">
        <v>38</v>
      </c>
      <c r="E144" t="s">
        <v>68</v>
      </c>
      <c r="F144" s="9">
        <v>0</v>
      </c>
      <c r="G144" s="9">
        <v>0</v>
      </c>
      <c r="H144" s="9">
        <v>0</v>
      </c>
      <c r="I144" t="s">
        <v>39</v>
      </c>
      <c r="J144" s="9">
        <v>0</v>
      </c>
      <c r="K144" s="9">
        <v>12250</v>
      </c>
      <c r="L144" s="9">
        <v>0</v>
      </c>
    </row>
    <row r="145" spans="1:12">
      <c r="A145" t="s">
        <v>10</v>
      </c>
      <c r="B145" t="s">
        <v>11</v>
      </c>
      <c r="C145" t="s">
        <v>35</v>
      </c>
      <c r="D145" t="s">
        <v>69</v>
      </c>
      <c r="E145" t="s">
        <v>14</v>
      </c>
      <c r="F145" s="9">
        <v>1435000</v>
      </c>
      <c r="G145" s="9">
        <v>1434365.27</v>
      </c>
      <c r="H145" s="9">
        <v>0</v>
      </c>
      <c r="I145" t="s">
        <v>16</v>
      </c>
      <c r="J145" s="9">
        <v>1435000</v>
      </c>
      <c r="K145" s="9">
        <v>1434365.27</v>
      </c>
      <c r="L145" s="9">
        <v>0</v>
      </c>
    </row>
    <row r="146" spans="1:12">
      <c r="A146" t="s">
        <v>10</v>
      </c>
      <c r="B146" t="s">
        <v>11</v>
      </c>
      <c r="C146" t="s">
        <v>35</v>
      </c>
      <c r="D146" t="s">
        <v>69</v>
      </c>
      <c r="E146" t="s">
        <v>19</v>
      </c>
      <c r="F146" s="9">
        <v>223000</v>
      </c>
      <c r="G146" s="9">
        <v>222326.61</v>
      </c>
      <c r="H146" s="9">
        <v>0</v>
      </c>
      <c r="I146" t="s">
        <v>16</v>
      </c>
      <c r="J146" s="9">
        <v>223000</v>
      </c>
      <c r="K146" s="9">
        <v>222326.61</v>
      </c>
      <c r="L146" s="9">
        <v>0</v>
      </c>
    </row>
    <row r="147" spans="1:12">
      <c r="A147" t="s">
        <v>10</v>
      </c>
      <c r="B147" t="s">
        <v>11</v>
      </c>
      <c r="C147" t="s">
        <v>35</v>
      </c>
      <c r="D147" t="s">
        <v>69</v>
      </c>
      <c r="E147" t="s">
        <v>20</v>
      </c>
      <c r="F147" s="9">
        <v>24000</v>
      </c>
      <c r="G147" s="9">
        <v>24384.16</v>
      </c>
      <c r="H147" s="9">
        <v>0</v>
      </c>
      <c r="I147" t="s">
        <v>16</v>
      </c>
      <c r="J147" s="9">
        <v>24000</v>
      </c>
      <c r="K147" s="9">
        <v>24384.16</v>
      </c>
      <c r="L147" s="9">
        <v>0</v>
      </c>
    </row>
    <row r="148" spans="1:12">
      <c r="A148" t="s">
        <v>10</v>
      </c>
      <c r="B148" t="s">
        <v>11</v>
      </c>
      <c r="C148" t="s">
        <v>35</v>
      </c>
      <c r="D148" t="s">
        <v>69</v>
      </c>
      <c r="E148" t="s">
        <v>21</v>
      </c>
      <c r="F148" s="9">
        <v>26000</v>
      </c>
      <c r="G148" s="9">
        <v>32659.91</v>
      </c>
      <c r="H148" s="9">
        <v>0</v>
      </c>
      <c r="I148" t="s">
        <v>16</v>
      </c>
      <c r="J148" s="9">
        <v>26000</v>
      </c>
      <c r="K148" s="9">
        <v>32659.91</v>
      </c>
      <c r="L148" s="9">
        <v>0</v>
      </c>
    </row>
    <row r="149" spans="1:12">
      <c r="A149" t="s">
        <v>10</v>
      </c>
      <c r="B149" t="s">
        <v>11</v>
      </c>
      <c r="C149" t="s">
        <v>35</v>
      </c>
      <c r="D149" t="s">
        <v>69</v>
      </c>
      <c r="E149" t="s">
        <v>23</v>
      </c>
      <c r="F149" s="9">
        <v>35000</v>
      </c>
      <c r="G149" s="9">
        <v>46247.5</v>
      </c>
      <c r="H149" s="9">
        <v>0</v>
      </c>
      <c r="I149" t="s">
        <v>16</v>
      </c>
      <c r="J149" s="9">
        <v>35000</v>
      </c>
      <c r="K149" s="9">
        <v>46247.5</v>
      </c>
      <c r="L149" s="9">
        <v>0</v>
      </c>
    </row>
    <row r="150" spans="1:12">
      <c r="A150" t="s">
        <v>10</v>
      </c>
      <c r="B150" t="s">
        <v>11</v>
      </c>
      <c r="C150" t="s">
        <v>35</v>
      </c>
      <c r="D150" t="s">
        <v>69</v>
      </c>
      <c r="E150" t="s">
        <v>24</v>
      </c>
      <c r="F150" s="9">
        <v>82000</v>
      </c>
      <c r="G150" s="9">
        <v>82935.649999999994</v>
      </c>
      <c r="H150" s="9">
        <v>0</v>
      </c>
      <c r="I150" t="s">
        <v>16</v>
      </c>
      <c r="J150" s="9">
        <v>82000</v>
      </c>
      <c r="K150" s="9">
        <v>82935.649999999994</v>
      </c>
      <c r="L150" s="9">
        <v>0</v>
      </c>
    </row>
    <row r="151" spans="1:12">
      <c r="A151" t="s">
        <v>10</v>
      </c>
      <c r="B151" t="s">
        <v>11</v>
      </c>
      <c r="C151" t="s">
        <v>35</v>
      </c>
      <c r="D151" t="s">
        <v>69</v>
      </c>
      <c r="E151" t="s">
        <v>40</v>
      </c>
      <c r="F151" s="9">
        <v>0</v>
      </c>
      <c r="G151" s="9">
        <v>642.83000000000004</v>
      </c>
      <c r="H151" s="9">
        <v>0</v>
      </c>
      <c r="I151" t="s">
        <v>16</v>
      </c>
      <c r="J151" s="9">
        <v>0</v>
      </c>
      <c r="K151" s="9">
        <v>642.83000000000004</v>
      </c>
      <c r="L151" s="9">
        <v>0</v>
      </c>
    </row>
    <row r="152" spans="1:12">
      <c r="A152" t="s">
        <v>10</v>
      </c>
      <c r="B152" t="s">
        <v>11</v>
      </c>
      <c r="C152" t="s">
        <v>35</v>
      </c>
      <c r="D152" t="s">
        <v>69</v>
      </c>
      <c r="E152" t="s">
        <v>41</v>
      </c>
      <c r="F152" s="9">
        <v>354209</v>
      </c>
      <c r="G152" s="9">
        <v>397719.01</v>
      </c>
      <c r="H152" s="9">
        <v>0</v>
      </c>
      <c r="I152" t="s">
        <v>16</v>
      </c>
      <c r="J152" s="9">
        <v>354209</v>
      </c>
      <c r="K152" s="9">
        <v>397719.01</v>
      </c>
      <c r="L152" s="9">
        <v>0</v>
      </c>
    </row>
    <row r="153" spans="1:12">
      <c r="A153" t="s">
        <v>10</v>
      </c>
      <c r="B153" t="s">
        <v>11</v>
      </c>
      <c r="C153" t="s">
        <v>35</v>
      </c>
      <c r="D153" t="s">
        <v>69</v>
      </c>
      <c r="E153" t="s">
        <v>42</v>
      </c>
      <c r="F153" s="9">
        <v>10000</v>
      </c>
      <c r="G153" s="9">
        <v>7325.63</v>
      </c>
      <c r="H153" s="9">
        <v>0</v>
      </c>
      <c r="I153" t="s">
        <v>16</v>
      </c>
      <c r="J153" s="9">
        <v>10000</v>
      </c>
      <c r="K153" s="9">
        <v>7325.63</v>
      </c>
      <c r="L153" s="9">
        <v>0</v>
      </c>
    </row>
    <row r="154" spans="1:12">
      <c r="A154" t="s">
        <v>10</v>
      </c>
      <c r="B154" t="s">
        <v>11</v>
      </c>
      <c r="C154" t="s">
        <v>35</v>
      </c>
      <c r="D154" t="s">
        <v>69</v>
      </c>
      <c r="E154" t="s">
        <v>43</v>
      </c>
      <c r="F154" s="9">
        <v>6000</v>
      </c>
      <c r="G154" s="9">
        <v>4407.88</v>
      </c>
      <c r="H154" s="9">
        <v>0</v>
      </c>
      <c r="I154" t="s">
        <v>16</v>
      </c>
      <c r="J154" s="9">
        <v>6000</v>
      </c>
      <c r="K154" s="9">
        <v>4407.88</v>
      </c>
      <c r="L154" s="9">
        <v>0</v>
      </c>
    </row>
    <row r="155" spans="1:12">
      <c r="A155" t="s">
        <v>10</v>
      </c>
      <c r="B155" t="s">
        <v>11</v>
      </c>
      <c r="C155" t="s">
        <v>35</v>
      </c>
      <c r="D155" t="s">
        <v>69</v>
      </c>
      <c r="E155" t="s">
        <v>25</v>
      </c>
      <c r="F155" s="9">
        <v>35000</v>
      </c>
      <c r="G155" s="9">
        <v>35198.480000000003</v>
      </c>
      <c r="H155" s="9">
        <v>0</v>
      </c>
      <c r="I155" t="s">
        <v>16</v>
      </c>
      <c r="J155" s="9">
        <v>35000</v>
      </c>
      <c r="K155" s="9">
        <v>35198.480000000003</v>
      </c>
      <c r="L155" s="9">
        <v>0</v>
      </c>
    </row>
    <row r="156" spans="1:12">
      <c r="A156" t="s">
        <v>10</v>
      </c>
      <c r="B156" t="s">
        <v>11</v>
      </c>
      <c r="C156" t="s">
        <v>35</v>
      </c>
      <c r="D156" t="s">
        <v>69</v>
      </c>
      <c r="E156" t="s">
        <v>44</v>
      </c>
      <c r="F156" s="9">
        <v>75000</v>
      </c>
      <c r="G156" s="9">
        <v>18755.009999999998</v>
      </c>
      <c r="H156" s="9">
        <v>0</v>
      </c>
      <c r="I156" t="s">
        <v>16</v>
      </c>
      <c r="J156" s="9">
        <v>75000</v>
      </c>
      <c r="K156" s="9">
        <v>18755.009999999998</v>
      </c>
      <c r="L156" s="9">
        <v>0</v>
      </c>
    </row>
    <row r="157" spans="1:12">
      <c r="A157" t="s">
        <v>10</v>
      </c>
      <c r="B157" t="s">
        <v>11</v>
      </c>
      <c r="C157" t="s">
        <v>35</v>
      </c>
      <c r="D157" t="s">
        <v>69</v>
      </c>
      <c r="E157" t="s">
        <v>45</v>
      </c>
      <c r="F157" s="9">
        <v>60000</v>
      </c>
      <c r="G157" s="9">
        <v>75251.87</v>
      </c>
      <c r="H157" s="9">
        <v>0</v>
      </c>
      <c r="I157" t="s">
        <v>16</v>
      </c>
      <c r="J157" s="9">
        <v>60000</v>
      </c>
      <c r="K157" s="9">
        <v>75251.87</v>
      </c>
      <c r="L157" s="9">
        <v>0</v>
      </c>
    </row>
    <row r="158" spans="1:12">
      <c r="A158" t="s">
        <v>10</v>
      </c>
      <c r="B158" t="s">
        <v>11</v>
      </c>
      <c r="C158" t="s">
        <v>35</v>
      </c>
      <c r="D158" t="s">
        <v>69</v>
      </c>
      <c r="E158" t="s">
        <v>46</v>
      </c>
      <c r="F158" s="9">
        <v>119791</v>
      </c>
      <c r="G158" s="9">
        <v>183354.2</v>
      </c>
      <c r="H158" s="9">
        <v>0</v>
      </c>
      <c r="I158" t="s">
        <v>16</v>
      </c>
      <c r="J158" s="9">
        <v>119791</v>
      </c>
      <c r="K158" s="9">
        <v>183354.2</v>
      </c>
      <c r="L158" s="9">
        <v>0</v>
      </c>
    </row>
    <row r="159" spans="1:12">
      <c r="A159" t="s">
        <v>10</v>
      </c>
      <c r="B159" t="s">
        <v>11</v>
      </c>
      <c r="C159" t="s">
        <v>35</v>
      </c>
      <c r="D159" t="s">
        <v>69</v>
      </c>
      <c r="E159" t="s">
        <v>26</v>
      </c>
      <c r="F159" s="9">
        <v>45000</v>
      </c>
      <c r="G159" s="9">
        <v>52119.5</v>
      </c>
      <c r="H159" s="9">
        <v>0</v>
      </c>
      <c r="I159" t="s">
        <v>16</v>
      </c>
      <c r="J159" s="9">
        <v>45000</v>
      </c>
      <c r="K159" s="9">
        <v>52119.5</v>
      </c>
      <c r="L159" s="9">
        <v>0</v>
      </c>
    </row>
    <row r="160" spans="1:12">
      <c r="A160" t="s">
        <v>10</v>
      </c>
      <c r="B160" t="s">
        <v>11</v>
      </c>
      <c r="C160" t="s">
        <v>35</v>
      </c>
      <c r="D160" t="s">
        <v>69</v>
      </c>
      <c r="E160" t="s">
        <v>27</v>
      </c>
      <c r="F160" s="9">
        <v>500000</v>
      </c>
      <c r="G160" s="9">
        <v>504470.13</v>
      </c>
      <c r="H160" s="9">
        <v>0</v>
      </c>
      <c r="I160" t="s">
        <v>16</v>
      </c>
      <c r="J160" s="9">
        <v>500000</v>
      </c>
      <c r="K160" s="9">
        <v>504470.13</v>
      </c>
      <c r="L160" s="9">
        <v>0</v>
      </c>
    </row>
    <row r="161" spans="1:12">
      <c r="A161" t="s">
        <v>10</v>
      </c>
      <c r="B161" t="s">
        <v>11</v>
      </c>
      <c r="C161" t="s">
        <v>35</v>
      </c>
      <c r="D161" t="s">
        <v>69</v>
      </c>
      <c r="E161" t="s">
        <v>47</v>
      </c>
      <c r="F161" s="9">
        <v>70000</v>
      </c>
      <c r="G161" s="9">
        <v>70204.59</v>
      </c>
      <c r="H161" s="9">
        <v>0</v>
      </c>
      <c r="I161" t="s">
        <v>16</v>
      </c>
      <c r="J161" s="9">
        <v>70000</v>
      </c>
      <c r="K161" s="9">
        <v>70204.59</v>
      </c>
      <c r="L161" s="9">
        <v>0</v>
      </c>
    </row>
    <row r="162" spans="1:12">
      <c r="A162" t="s">
        <v>10</v>
      </c>
      <c r="B162" t="s">
        <v>11</v>
      </c>
      <c r="C162" t="s">
        <v>35</v>
      </c>
      <c r="D162" t="s">
        <v>69</v>
      </c>
      <c r="E162" t="s">
        <v>28</v>
      </c>
      <c r="F162" s="9">
        <v>0</v>
      </c>
      <c r="G162" s="9">
        <v>450</v>
      </c>
      <c r="H162" s="9">
        <v>0</v>
      </c>
      <c r="I162" t="s">
        <v>16</v>
      </c>
      <c r="J162" s="9">
        <v>0</v>
      </c>
      <c r="K162" s="9">
        <v>450</v>
      </c>
      <c r="L162" s="9">
        <v>0</v>
      </c>
    </row>
    <row r="163" spans="1:12">
      <c r="A163" t="s">
        <v>10</v>
      </c>
      <c r="B163" t="s">
        <v>11</v>
      </c>
      <c r="C163" t="s">
        <v>35</v>
      </c>
      <c r="D163" t="s">
        <v>69</v>
      </c>
      <c r="E163" t="s">
        <v>50</v>
      </c>
      <c r="F163" s="9">
        <v>120000</v>
      </c>
      <c r="G163" s="9">
        <v>92747</v>
      </c>
      <c r="H163" s="9">
        <v>0</v>
      </c>
      <c r="I163" t="s">
        <v>16</v>
      </c>
      <c r="J163" s="9">
        <v>120000</v>
      </c>
      <c r="K163" s="9">
        <v>92747</v>
      </c>
      <c r="L163" s="9">
        <v>0</v>
      </c>
    </row>
    <row r="164" spans="1:12">
      <c r="A164" t="s">
        <v>10</v>
      </c>
      <c r="B164" t="s">
        <v>11</v>
      </c>
      <c r="C164" t="s">
        <v>35</v>
      </c>
      <c r="D164" t="s">
        <v>69</v>
      </c>
      <c r="E164" t="s">
        <v>29</v>
      </c>
      <c r="F164" s="9">
        <v>40000</v>
      </c>
      <c r="G164" s="9">
        <v>0</v>
      </c>
      <c r="H164" s="9">
        <v>0</v>
      </c>
      <c r="I164" t="s">
        <v>16</v>
      </c>
      <c r="J164" s="9">
        <v>40000</v>
      </c>
      <c r="K164" s="9">
        <v>0</v>
      </c>
      <c r="L164" s="9">
        <v>0</v>
      </c>
    </row>
    <row r="165" spans="1:12">
      <c r="A165" t="s">
        <v>10</v>
      </c>
      <c r="B165" t="s">
        <v>11</v>
      </c>
      <c r="C165" t="s">
        <v>35</v>
      </c>
      <c r="D165" t="s">
        <v>69</v>
      </c>
      <c r="E165" t="s">
        <v>51</v>
      </c>
      <c r="F165" s="9">
        <v>20000</v>
      </c>
      <c r="G165" s="9">
        <v>9756.5</v>
      </c>
      <c r="H165" s="9">
        <v>0</v>
      </c>
      <c r="I165" t="s">
        <v>16</v>
      </c>
      <c r="J165" s="9">
        <v>20000</v>
      </c>
      <c r="K165" s="9">
        <v>9756.5</v>
      </c>
      <c r="L165" s="9">
        <v>0</v>
      </c>
    </row>
    <row r="166" spans="1:12">
      <c r="A166" t="s">
        <v>10</v>
      </c>
      <c r="B166" t="s">
        <v>11</v>
      </c>
      <c r="C166" t="s">
        <v>35</v>
      </c>
      <c r="D166" t="s">
        <v>69</v>
      </c>
      <c r="E166" t="s">
        <v>30</v>
      </c>
      <c r="F166" s="9">
        <v>0</v>
      </c>
      <c r="G166" s="9">
        <v>362.5</v>
      </c>
      <c r="H166" s="9">
        <v>0</v>
      </c>
      <c r="I166" t="s">
        <v>16</v>
      </c>
      <c r="J166" s="9">
        <v>0</v>
      </c>
      <c r="K166" s="9">
        <v>362.5</v>
      </c>
      <c r="L166" s="9">
        <v>0</v>
      </c>
    </row>
    <row r="167" spans="1:12">
      <c r="A167" t="s">
        <v>10</v>
      </c>
      <c r="B167" t="s">
        <v>11</v>
      </c>
      <c r="C167" t="s">
        <v>35</v>
      </c>
      <c r="D167" t="s">
        <v>69</v>
      </c>
      <c r="E167" t="s">
        <v>52</v>
      </c>
      <c r="F167" s="9">
        <v>100000</v>
      </c>
      <c r="G167" s="9">
        <v>97993.5</v>
      </c>
      <c r="H167" s="9">
        <v>0</v>
      </c>
      <c r="I167" t="s">
        <v>16</v>
      </c>
      <c r="J167" s="9">
        <v>100000</v>
      </c>
      <c r="K167" s="9">
        <v>97993.5</v>
      </c>
      <c r="L167" s="9">
        <v>0</v>
      </c>
    </row>
    <row r="168" spans="1:12">
      <c r="A168" t="s">
        <v>10</v>
      </c>
      <c r="B168" t="s">
        <v>11</v>
      </c>
      <c r="C168" t="s">
        <v>35</v>
      </c>
      <c r="D168" t="s">
        <v>69</v>
      </c>
      <c r="E168" t="s">
        <v>53</v>
      </c>
      <c r="F168" s="9">
        <v>20000</v>
      </c>
      <c r="G168" s="9">
        <v>16903.27</v>
      </c>
      <c r="H168" s="9">
        <v>0</v>
      </c>
      <c r="I168" t="s">
        <v>16</v>
      </c>
      <c r="J168" s="9">
        <v>20000</v>
      </c>
      <c r="K168" s="9">
        <v>16903.27</v>
      </c>
      <c r="L168" s="9">
        <v>0</v>
      </c>
    </row>
    <row r="169" spans="1:12">
      <c r="A169" t="s">
        <v>10</v>
      </c>
      <c r="B169" t="s">
        <v>70</v>
      </c>
      <c r="C169" t="s">
        <v>71</v>
      </c>
      <c r="D169" t="s">
        <v>72</v>
      </c>
      <c r="E169" t="s">
        <v>19</v>
      </c>
      <c r="F169" s="9">
        <v>0</v>
      </c>
      <c r="G169" s="9">
        <v>137.27000000000001</v>
      </c>
      <c r="H169" s="9">
        <v>0</v>
      </c>
      <c r="I169" t="s">
        <v>39</v>
      </c>
      <c r="J169" s="9">
        <v>0</v>
      </c>
      <c r="K169" s="9">
        <v>137.27000000000001</v>
      </c>
      <c r="L169" s="9">
        <v>0</v>
      </c>
    </row>
    <row r="170" spans="1:12">
      <c r="A170" t="s">
        <v>10</v>
      </c>
      <c r="B170" t="s">
        <v>70</v>
      </c>
      <c r="C170" t="s">
        <v>71</v>
      </c>
      <c r="D170" t="s">
        <v>72</v>
      </c>
      <c r="E170" t="s">
        <v>21</v>
      </c>
      <c r="F170" s="9">
        <v>60342</v>
      </c>
      <c r="G170" s="9">
        <v>69747.48</v>
      </c>
      <c r="H170" s="9">
        <v>0</v>
      </c>
      <c r="I170" t="s">
        <v>17</v>
      </c>
      <c r="J170" s="9">
        <v>0</v>
      </c>
      <c r="K170" s="9">
        <v>0</v>
      </c>
      <c r="L170" s="9">
        <v>0</v>
      </c>
    </row>
    <row r="171" spans="1:12">
      <c r="A171" t="s">
        <v>10</v>
      </c>
      <c r="B171" t="s">
        <v>70</v>
      </c>
      <c r="C171" t="s">
        <v>71</v>
      </c>
      <c r="D171" t="s">
        <v>72</v>
      </c>
      <c r="E171" t="s">
        <v>21</v>
      </c>
      <c r="F171" s="9">
        <v>0</v>
      </c>
      <c r="G171" s="9">
        <v>0</v>
      </c>
      <c r="H171" s="9">
        <v>0</v>
      </c>
      <c r="I171" t="s">
        <v>39</v>
      </c>
      <c r="J171" s="9">
        <v>42000</v>
      </c>
      <c r="K171" s="9">
        <v>41748.839999999997</v>
      </c>
      <c r="L171" s="9">
        <v>0</v>
      </c>
    </row>
    <row r="172" spans="1:12">
      <c r="A172" t="s">
        <v>10</v>
      </c>
      <c r="B172" t="s">
        <v>70</v>
      </c>
      <c r="C172" t="s">
        <v>71</v>
      </c>
      <c r="D172" t="s">
        <v>72</v>
      </c>
      <c r="E172" t="s">
        <v>21</v>
      </c>
      <c r="F172" s="9">
        <v>0</v>
      </c>
      <c r="G172" s="9">
        <v>0</v>
      </c>
      <c r="H172" s="9">
        <v>0</v>
      </c>
      <c r="I172" t="s">
        <v>16</v>
      </c>
      <c r="J172" s="9">
        <v>18342</v>
      </c>
      <c r="K172" s="9">
        <v>27998.639999999999</v>
      </c>
      <c r="L172" s="9">
        <v>0</v>
      </c>
    </row>
    <row r="173" spans="1:12">
      <c r="A173" t="s">
        <v>10</v>
      </c>
      <c r="B173" t="s">
        <v>70</v>
      </c>
      <c r="C173" t="s">
        <v>71</v>
      </c>
      <c r="D173" t="s">
        <v>72</v>
      </c>
      <c r="E173" t="s">
        <v>23</v>
      </c>
      <c r="F173" s="9">
        <v>19359</v>
      </c>
      <c r="G173" s="9">
        <v>22492.11</v>
      </c>
      <c r="H173" s="9">
        <v>0</v>
      </c>
      <c r="I173" t="s">
        <v>39</v>
      </c>
      <c r="J173" s="9">
        <v>4000</v>
      </c>
      <c r="K173" s="9">
        <v>3000</v>
      </c>
      <c r="L173" s="9">
        <v>0</v>
      </c>
    </row>
    <row r="174" spans="1:12">
      <c r="A174" t="s">
        <v>10</v>
      </c>
      <c r="B174" t="s">
        <v>70</v>
      </c>
      <c r="C174" t="s">
        <v>71</v>
      </c>
      <c r="D174" t="s">
        <v>72</v>
      </c>
      <c r="E174" t="s">
        <v>23</v>
      </c>
      <c r="F174" s="9">
        <v>0</v>
      </c>
      <c r="G174" s="9">
        <v>0</v>
      </c>
      <c r="H174" s="9">
        <v>0</v>
      </c>
      <c r="I174" t="s">
        <v>16</v>
      </c>
      <c r="J174" s="9">
        <v>15359</v>
      </c>
      <c r="K174" s="9">
        <v>19492.11</v>
      </c>
      <c r="L174" s="9">
        <v>0</v>
      </c>
    </row>
    <row r="175" spans="1:12">
      <c r="A175" t="s">
        <v>10</v>
      </c>
      <c r="B175" t="s">
        <v>70</v>
      </c>
      <c r="C175" t="s">
        <v>71</v>
      </c>
      <c r="D175" t="s">
        <v>72</v>
      </c>
      <c r="E175" t="s">
        <v>24</v>
      </c>
      <c r="F175" s="9">
        <v>2403</v>
      </c>
      <c r="G175" s="9">
        <v>2116.54</v>
      </c>
      <c r="H175" s="9">
        <v>0</v>
      </c>
      <c r="I175" t="s">
        <v>16</v>
      </c>
      <c r="J175" s="9">
        <v>403</v>
      </c>
      <c r="K175" s="9">
        <v>403.86</v>
      </c>
      <c r="L175" s="9">
        <v>0</v>
      </c>
    </row>
    <row r="176" spans="1:12">
      <c r="A176" t="s">
        <v>10</v>
      </c>
      <c r="B176" t="s">
        <v>70</v>
      </c>
      <c r="C176" t="s">
        <v>71</v>
      </c>
      <c r="D176" t="s">
        <v>72</v>
      </c>
      <c r="E176" t="s">
        <v>24</v>
      </c>
      <c r="F176" s="9">
        <v>0</v>
      </c>
      <c r="G176" s="9">
        <v>0</v>
      </c>
      <c r="H176" s="9">
        <v>0</v>
      </c>
      <c r="I176" t="s">
        <v>39</v>
      </c>
      <c r="J176" s="9">
        <v>2000</v>
      </c>
      <c r="K176" s="9">
        <v>1712.68</v>
      </c>
      <c r="L176" s="9">
        <v>0</v>
      </c>
    </row>
    <row r="177" spans="1:12">
      <c r="A177" t="s">
        <v>10</v>
      </c>
      <c r="B177" t="s">
        <v>70</v>
      </c>
      <c r="C177" t="s">
        <v>71</v>
      </c>
      <c r="D177" t="s">
        <v>72</v>
      </c>
      <c r="E177" t="s">
        <v>45</v>
      </c>
      <c r="F177" s="9">
        <v>0</v>
      </c>
      <c r="G177" s="9">
        <v>18750</v>
      </c>
      <c r="H177" s="9">
        <v>0</v>
      </c>
      <c r="I177" t="s">
        <v>39</v>
      </c>
      <c r="J177" s="9">
        <v>0</v>
      </c>
      <c r="K177" s="9">
        <v>18750</v>
      </c>
      <c r="L177" s="9">
        <v>0</v>
      </c>
    </row>
    <row r="178" spans="1:12">
      <c r="A178" t="s">
        <v>10</v>
      </c>
      <c r="B178" t="s">
        <v>70</v>
      </c>
      <c r="C178" t="s">
        <v>71</v>
      </c>
      <c r="D178" t="s">
        <v>72</v>
      </c>
      <c r="E178" t="s">
        <v>26</v>
      </c>
      <c r="F178" s="9">
        <v>2548</v>
      </c>
      <c r="G178" s="9">
        <v>2548</v>
      </c>
      <c r="H178" s="9">
        <v>0</v>
      </c>
      <c r="I178" t="s">
        <v>16</v>
      </c>
      <c r="J178" s="9">
        <v>2548</v>
      </c>
      <c r="K178" s="9">
        <v>2548</v>
      </c>
      <c r="L178" s="9">
        <v>0</v>
      </c>
    </row>
    <row r="179" spans="1:12">
      <c r="A179" t="s">
        <v>10</v>
      </c>
      <c r="B179" t="s">
        <v>70</v>
      </c>
      <c r="C179" t="s">
        <v>71</v>
      </c>
      <c r="D179" t="s">
        <v>72</v>
      </c>
      <c r="E179" t="s">
        <v>27</v>
      </c>
      <c r="F179" s="9">
        <v>20476</v>
      </c>
      <c r="G179" s="9">
        <v>23564.49</v>
      </c>
      <c r="H179" s="9">
        <v>0</v>
      </c>
      <c r="I179" t="s">
        <v>16</v>
      </c>
      <c r="J179" s="9">
        <v>7476</v>
      </c>
      <c r="K179" s="9">
        <v>10686.68</v>
      </c>
      <c r="L179" s="9">
        <v>0</v>
      </c>
    </row>
    <row r="180" spans="1:12">
      <c r="A180" t="s">
        <v>10</v>
      </c>
      <c r="B180" t="s">
        <v>70</v>
      </c>
      <c r="C180" t="s">
        <v>71</v>
      </c>
      <c r="D180" t="s">
        <v>72</v>
      </c>
      <c r="E180" t="s">
        <v>27</v>
      </c>
      <c r="F180" s="9">
        <v>0</v>
      </c>
      <c r="G180" s="9">
        <v>0</v>
      </c>
      <c r="H180" s="9">
        <v>0</v>
      </c>
      <c r="I180" t="s">
        <v>17</v>
      </c>
      <c r="J180" s="9">
        <v>10000</v>
      </c>
      <c r="K180" s="9">
        <v>10000</v>
      </c>
      <c r="L180" s="9">
        <v>0</v>
      </c>
    </row>
    <row r="181" spans="1:12">
      <c r="A181" t="s">
        <v>10</v>
      </c>
      <c r="B181" t="s">
        <v>70</v>
      </c>
      <c r="C181" t="s">
        <v>71</v>
      </c>
      <c r="D181" t="s">
        <v>72</v>
      </c>
      <c r="E181" t="s">
        <v>27</v>
      </c>
      <c r="F181" s="9">
        <v>0</v>
      </c>
      <c r="G181" s="9">
        <v>0</v>
      </c>
      <c r="H181" s="9">
        <v>0</v>
      </c>
      <c r="I181" t="s">
        <v>39</v>
      </c>
      <c r="J181" s="9">
        <v>3000</v>
      </c>
      <c r="K181" s="9">
        <v>2877.81</v>
      </c>
      <c r="L181" s="9">
        <v>0</v>
      </c>
    </row>
    <row r="182" spans="1:12">
      <c r="A182" t="s">
        <v>10</v>
      </c>
      <c r="B182" t="s">
        <v>70</v>
      </c>
      <c r="C182" t="s">
        <v>71</v>
      </c>
      <c r="D182" t="s">
        <v>72</v>
      </c>
      <c r="E182" t="s">
        <v>28</v>
      </c>
      <c r="F182" s="9">
        <v>28412</v>
      </c>
      <c r="G182" s="9">
        <v>9412.5</v>
      </c>
      <c r="H182" s="9">
        <v>0</v>
      </c>
      <c r="I182" t="s">
        <v>16</v>
      </c>
      <c r="J182" s="9">
        <v>9412</v>
      </c>
      <c r="K182" s="9">
        <v>9412.5</v>
      </c>
      <c r="L182" s="9">
        <v>0</v>
      </c>
    </row>
    <row r="183" spans="1:12">
      <c r="A183" t="s">
        <v>10</v>
      </c>
      <c r="B183" t="s">
        <v>70</v>
      </c>
      <c r="C183" t="s">
        <v>71</v>
      </c>
      <c r="D183" t="s">
        <v>72</v>
      </c>
      <c r="E183" t="s">
        <v>28</v>
      </c>
      <c r="F183" s="9">
        <v>0</v>
      </c>
      <c r="G183" s="9">
        <v>0</v>
      </c>
      <c r="H183" s="9">
        <v>0</v>
      </c>
      <c r="I183" t="s">
        <v>39</v>
      </c>
      <c r="J183" s="9">
        <v>19000</v>
      </c>
      <c r="K183" s="9">
        <v>0</v>
      </c>
      <c r="L183" s="9">
        <v>0</v>
      </c>
    </row>
    <row r="184" spans="1:12">
      <c r="A184" t="s">
        <v>10</v>
      </c>
      <c r="B184" t="s">
        <v>70</v>
      </c>
      <c r="C184" t="s">
        <v>71</v>
      </c>
      <c r="D184" t="s">
        <v>72</v>
      </c>
      <c r="E184" t="s">
        <v>50</v>
      </c>
      <c r="F184" s="9">
        <v>0</v>
      </c>
      <c r="G184" s="9">
        <v>190</v>
      </c>
      <c r="H184" s="9">
        <v>0</v>
      </c>
      <c r="I184" t="s">
        <v>39</v>
      </c>
      <c r="J184" s="9">
        <v>0</v>
      </c>
      <c r="K184" s="9">
        <v>190</v>
      </c>
      <c r="L184" s="9">
        <v>0</v>
      </c>
    </row>
    <row r="185" spans="1:12">
      <c r="A185" t="s">
        <v>10</v>
      </c>
      <c r="B185" t="s">
        <v>70</v>
      </c>
      <c r="C185" t="s">
        <v>71</v>
      </c>
      <c r="D185" t="s">
        <v>72</v>
      </c>
      <c r="E185" t="s">
        <v>29</v>
      </c>
      <c r="F185" s="9">
        <v>1500</v>
      </c>
      <c r="G185" s="9">
        <v>255</v>
      </c>
      <c r="H185" s="9">
        <v>0</v>
      </c>
      <c r="I185" t="s">
        <v>39</v>
      </c>
      <c r="J185" s="9">
        <v>1500</v>
      </c>
      <c r="K185" s="9">
        <v>255</v>
      </c>
      <c r="L185" s="9">
        <v>0</v>
      </c>
    </row>
    <row r="186" spans="1:12">
      <c r="A186" t="s">
        <v>10</v>
      </c>
      <c r="B186" t="s">
        <v>70</v>
      </c>
      <c r="C186" t="s">
        <v>71</v>
      </c>
      <c r="D186" t="s">
        <v>72</v>
      </c>
      <c r="E186" t="s">
        <v>51</v>
      </c>
      <c r="F186" s="9">
        <v>1000</v>
      </c>
      <c r="G186" s="9">
        <v>347.54</v>
      </c>
      <c r="H186" s="9">
        <v>0</v>
      </c>
      <c r="I186" t="s">
        <v>39</v>
      </c>
      <c r="J186" s="9">
        <v>1000</v>
      </c>
      <c r="K186" s="9">
        <v>347.54</v>
      </c>
      <c r="L186" s="9">
        <v>0</v>
      </c>
    </row>
    <row r="187" spans="1:12">
      <c r="A187" t="s">
        <v>10</v>
      </c>
      <c r="B187" t="s">
        <v>70</v>
      </c>
      <c r="C187" t="s">
        <v>71</v>
      </c>
      <c r="D187" t="s">
        <v>72</v>
      </c>
      <c r="E187" t="s">
        <v>53</v>
      </c>
      <c r="F187" s="9">
        <v>130</v>
      </c>
      <c r="G187" s="9">
        <v>130</v>
      </c>
      <c r="H187" s="9">
        <v>0</v>
      </c>
      <c r="I187" t="s">
        <v>16</v>
      </c>
      <c r="J187" s="9">
        <v>130</v>
      </c>
      <c r="K187" s="9">
        <v>130</v>
      </c>
      <c r="L187" s="9">
        <v>0</v>
      </c>
    </row>
    <row r="188" spans="1:12">
      <c r="A188" t="s">
        <v>10</v>
      </c>
      <c r="B188" t="s">
        <v>70</v>
      </c>
      <c r="C188" t="s">
        <v>71</v>
      </c>
      <c r="D188" t="s">
        <v>72</v>
      </c>
      <c r="E188" t="s">
        <v>31</v>
      </c>
      <c r="F188" s="9">
        <v>0</v>
      </c>
      <c r="G188" s="9">
        <v>4.1500000000000004</v>
      </c>
      <c r="H188" s="9">
        <v>0</v>
      </c>
      <c r="I188" t="s">
        <v>39</v>
      </c>
      <c r="J188" s="9">
        <v>0</v>
      </c>
      <c r="K188" s="9">
        <v>4.1500000000000004</v>
      </c>
      <c r="L188" s="9">
        <v>0</v>
      </c>
    </row>
    <row r="189" spans="1:12">
      <c r="A189" t="s">
        <v>10</v>
      </c>
      <c r="B189" t="s">
        <v>70</v>
      </c>
      <c r="C189" t="s">
        <v>71</v>
      </c>
      <c r="D189" t="s">
        <v>72</v>
      </c>
      <c r="E189" t="s">
        <v>34</v>
      </c>
      <c r="F189" s="9">
        <v>62121</v>
      </c>
      <c r="G189" s="9">
        <v>118316.91</v>
      </c>
      <c r="H189" s="9">
        <v>0</v>
      </c>
      <c r="I189" t="s">
        <v>16</v>
      </c>
      <c r="J189" s="9">
        <v>37121</v>
      </c>
      <c r="K189" s="9">
        <v>79486.16</v>
      </c>
      <c r="L189" s="9">
        <v>0</v>
      </c>
    </row>
    <row r="190" spans="1:12">
      <c r="A190" t="s">
        <v>10</v>
      </c>
      <c r="B190" t="s">
        <v>70</v>
      </c>
      <c r="C190" t="s">
        <v>71</v>
      </c>
      <c r="D190" t="s">
        <v>72</v>
      </c>
      <c r="E190" t="s">
        <v>34</v>
      </c>
      <c r="F190" s="9">
        <v>0</v>
      </c>
      <c r="G190" s="9">
        <v>0</v>
      </c>
      <c r="H190" s="9">
        <v>0</v>
      </c>
      <c r="I190" t="s">
        <v>39</v>
      </c>
      <c r="J190" s="9">
        <v>25000</v>
      </c>
      <c r="K190" s="9">
        <v>38830.75</v>
      </c>
      <c r="L190" s="9">
        <v>0</v>
      </c>
    </row>
    <row r="191" spans="1:12">
      <c r="A191" t="s">
        <v>10</v>
      </c>
      <c r="B191" t="s">
        <v>70</v>
      </c>
      <c r="C191" t="s">
        <v>71</v>
      </c>
      <c r="D191" t="s">
        <v>72</v>
      </c>
      <c r="E191" t="s">
        <v>65</v>
      </c>
      <c r="F191" s="9">
        <v>89209</v>
      </c>
      <c r="G191" s="9">
        <v>0</v>
      </c>
      <c r="H191" s="9">
        <v>0</v>
      </c>
      <c r="I191" t="s">
        <v>16</v>
      </c>
      <c r="J191" s="9">
        <v>89209</v>
      </c>
      <c r="K191" s="9">
        <v>0</v>
      </c>
      <c r="L191" s="9">
        <v>0</v>
      </c>
    </row>
    <row r="192" spans="1:12">
      <c r="A192" t="s">
        <v>10</v>
      </c>
      <c r="B192" t="s">
        <v>70</v>
      </c>
      <c r="C192" t="s">
        <v>71</v>
      </c>
      <c r="D192" t="s">
        <v>72</v>
      </c>
      <c r="E192" t="s">
        <v>67</v>
      </c>
      <c r="F192" s="9">
        <v>1500</v>
      </c>
      <c r="G192" s="9">
        <v>0</v>
      </c>
      <c r="H192" s="9">
        <v>0</v>
      </c>
      <c r="I192" t="s">
        <v>39</v>
      </c>
      <c r="J192" s="9">
        <v>1500</v>
      </c>
      <c r="K192" s="9">
        <v>0</v>
      </c>
      <c r="L192" s="9">
        <v>0</v>
      </c>
    </row>
    <row r="193" spans="1:12">
      <c r="A193" t="s">
        <v>10</v>
      </c>
      <c r="B193" t="s">
        <v>70</v>
      </c>
      <c r="C193" t="s">
        <v>71</v>
      </c>
      <c r="D193" t="s">
        <v>73</v>
      </c>
      <c r="E193" t="s">
        <v>14</v>
      </c>
      <c r="F193" s="9">
        <v>18000</v>
      </c>
      <c r="G193" s="9">
        <v>17954.89</v>
      </c>
      <c r="H193" s="9">
        <v>0</v>
      </c>
      <c r="I193" t="s">
        <v>17</v>
      </c>
      <c r="J193" s="9">
        <v>18000</v>
      </c>
      <c r="K193" s="9">
        <v>14912.57</v>
      </c>
      <c r="L193" s="9">
        <v>0</v>
      </c>
    </row>
    <row r="194" spans="1:12">
      <c r="A194" t="s">
        <v>10</v>
      </c>
      <c r="B194" t="s">
        <v>70</v>
      </c>
      <c r="C194" t="s">
        <v>71</v>
      </c>
      <c r="D194" t="s">
        <v>73</v>
      </c>
      <c r="E194" t="s">
        <v>14</v>
      </c>
      <c r="F194" s="9">
        <v>0</v>
      </c>
      <c r="G194" s="9">
        <v>0</v>
      </c>
      <c r="H194" s="9">
        <v>0</v>
      </c>
      <c r="I194" t="s">
        <v>33</v>
      </c>
      <c r="J194" s="9">
        <v>0</v>
      </c>
      <c r="K194" s="9">
        <v>3042.32</v>
      </c>
      <c r="L194" s="9">
        <v>0</v>
      </c>
    </row>
    <row r="195" spans="1:12">
      <c r="A195" t="s">
        <v>10</v>
      </c>
      <c r="B195" t="s">
        <v>70</v>
      </c>
      <c r="C195" t="s">
        <v>71</v>
      </c>
      <c r="D195" t="s">
        <v>73</v>
      </c>
      <c r="E195" t="s">
        <v>19</v>
      </c>
      <c r="F195" s="9">
        <v>2750</v>
      </c>
      <c r="G195" s="9">
        <v>2783</v>
      </c>
      <c r="H195" s="9">
        <v>0</v>
      </c>
      <c r="I195" t="s">
        <v>17</v>
      </c>
      <c r="J195" s="9">
        <v>2750</v>
      </c>
      <c r="K195" s="9">
        <v>2783</v>
      </c>
      <c r="L195" s="9">
        <v>0</v>
      </c>
    </row>
    <row r="196" spans="1:12">
      <c r="A196" t="s">
        <v>10</v>
      </c>
      <c r="B196" t="s">
        <v>70</v>
      </c>
      <c r="C196" t="s">
        <v>71</v>
      </c>
      <c r="D196" t="s">
        <v>73</v>
      </c>
      <c r="E196" t="s">
        <v>20</v>
      </c>
      <c r="F196" s="9">
        <v>300</v>
      </c>
      <c r="G196" s="9">
        <v>305.26</v>
      </c>
      <c r="H196" s="9">
        <v>0</v>
      </c>
      <c r="I196" t="s">
        <v>17</v>
      </c>
      <c r="J196" s="9">
        <v>300</v>
      </c>
      <c r="K196" s="9">
        <v>305.26</v>
      </c>
      <c r="L196" s="9">
        <v>0</v>
      </c>
    </row>
    <row r="197" spans="1:12">
      <c r="A197" t="s">
        <v>10</v>
      </c>
      <c r="B197" t="s">
        <v>70</v>
      </c>
      <c r="C197" t="s">
        <v>71</v>
      </c>
      <c r="D197" t="s">
        <v>73</v>
      </c>
      <c r="E197" t="s">
        <v>27</v>
      </c>
      <c r="F197" s="9">
        <v>14000</v>
      </c>
      <c r="G197" s="9">
        <v>28312.21</v>
      </c>
      <c r="H197" s="9">
        <v>0</v>
      </c>
      <c r="I197" t="s">
        <v>17</v>
      </c>
      <c r="J197" s="9">
        <v>3591</v>
      </c>
      <c r="K197" s="9">
        <v>0</v>
      </c>
      <c r="L197" s="9">
        <v>0</v>
      </c>
    </row>
    <row r="198" spans="1:12">
      <c r="A198" t="s">
        <v>10</v>
      </c>
      <c r="B198" t="s">
        <v>70</v>
      </c>
      <c r="C198" t="s">
        <v>71</v>
      </c>
      <c r="D198" t="s">
        <v>73</v>
      </c>
      <c r="E198" t="s">
        <v>27</v>
      </c>
      <c r="F198" s="9">
        <v>0</v>
      </c>
      <c r="G198" s="9">
        <v>0</v>
      </c>
      <c r="H198" s="9">
        <v>0</v>
      </c>
      <c r="I198" t="s">
        <v>33</v>
      </c>
      <c r="J198" s="9">
        <v>10409</v>
      </c>
      <c r="K198" s="9">
        <v>28312.21</v>
      </c>
      <c r="L198" s="9">
        <v>0</v>
      </c>
    </row>
    <row r="199" spans="1:12">
      <c r="A199" t="s">
        <v>10</v>
      </c>
      <c r="B199" t="s">
        <v>70</v>
      </c>
      <c r="C199" t="s">
        <v>71</v>
      </c>
      <c r="D199" t="s">
        <v>73</v>
      </c>
      <c r="E199" t="s">
        <v>28</v>
      </c>
      <c r="F199" s="9">
        <v>21000</v>
      </c>
      <c r="G199" s="9">
        <v>21025</v>
      </c>
      <c r="H199" s="9">
        <v>0</v>
      </c>
      <c r="I199" t="s">
        <v>33</v>
      </c>
      <c r="J199" s="9">
        <v>21000</v>
      </c>
      <c r="K199" s="9">
        <v>0</v>
      </c>
      <c r="L199" s="9">
        <v>0</v>
      </c>
    </row>
    <row r="200" spans="1:12">
      <c r="A200" t="s">
        <v>10</v>
      </c>
      <c r="B200" t="s">
        <v>70</v>
      </c>
      <c r="C200" t="s">
        <v>71</v>
      </c>
      <c r="D200" t="s">
        <v>73</v>
      </c>
      <c r="E200" t="s">
        <v>28</v>
      </c>
      <c r="F200" s="9">
        <v>0</v>
      </c>
      <c r="G200" s="9">
        <v>0</v>
      </c>
      <c r="H200" s="9">
        <v>0</v>
      </c>
      <c r="I200" t="s">
        <v>17</v>
      </c>
      <c r="J200" s="9">
        <v>0</v>
      </c>
      <c r="K200" s="9">
        <v>21025</v>
      </c>
      <c r="L200" s="9">
        <v>0</v>
      </c>
    </row>
    <row r="201" spans="1:12">
      <c r="A201" t="s">
        <v>10</v>
      </c>
      <c r="B201" t="s">
        <v>70</v>
      </c>
      <c r="C201" t="s">
        <v>71</v>
      </c>
      <c r="D201" t="s">
        <v>74</v>
      </c>
      <c r="E201" t="s">
        <v>26</v>
      </c>
      <c r="F201" s="9">
        <v>0</v>
      </c>
      <c r="G201" s="9">
        <v>10900</v>
      </c>
      <c r="H201" s="9">
        <v>0</v>
      </c>
      <c r="I201" t="s">
        <v>17</v>
      </c>
      <c r="J201" s="9">
        <v>0</v>
      </c>
      <c r="K201" s="9">
        <v>10900</v>
      </c>
      <c r="L201" s="9">
        <v>0</v>
      </c>
    </row>
    <row r="202" spans="1:12">
      <c r="A202" t="s">
        <v>10</v>
      </c>
      <c r="B202" t="s">
        <v>70</v>
      </c>
      <c r="C202" t="s">
        <v>71</v>
      </c>
      <c r="D202" t="s">
        <v>74</v>
      </c>
      <c r="E202" t="s">
        <v>27</v>
      </c>
      <c r="F202" s="9">
        <v>0</v>
      </c>
      <c r="G202" s="9">
        <v>785.81</v>
      </c>
      <c r="H202" s="9">
        <v>0</v>
      </c>
      <c r="I202" t="s">
        <v>17</v>
      </c>
      <c r="J202" s="9">
        <v>0</v>
      </c>
      <c r="K202" s="9">
        <v>785.81</v>
      </c>
      <c r="L202" s="9">
        <v>0</v>
      </c>
    </row>
    <row r="203" spans="1:12">
      <c r="A203" t="s">
        <v>10</v>
      </c>
      <c r="B203" t="s">
        <v>70</v>
      </c>
      <c r="C203" t="s">
        <v>71</v>
      </c>
      <c r="D203" t="s">
        <v>74</v>
      </c>
      <c r="E203" t="s">
        <v>49</v>
      </c>
      <c r="F203" s="9">
        <v>0</v>
      </c>
      <c r="G203" s="9">
        <v>13999.11</v>
      </c>
      <c r="H203" s="9">
        <v>0</v>
      </c>
      <c r="I203" t="s">
        <v>17</v>
      </c>
      <c r="J203" s="9">
        <v>0</v>
      </c>
      <c r="K203" s="9">
        <v>13999.11</v>
      </c>
      <c r="L203" s="9">
        <v>0</v>
      </c>
    </row>
    <row r="204" spans="1:12">
      <c r="A204" t="s">
        <v>10</v>
      </c>
      <c r="B204" t="s">
        <v>70</v>
      </c>
      <c r="C204" t="s">
        <v>71</v>
      </c>
      <c r="D204" t="s">
        <v>74</v>
      </c>
      <c r="E204" t="s">
        <v>29</v>
      </c>
      <c r="F204" s="9">
        <v>0</v>
      </c>
      <c r="G204" s="9">
        <v>127746.4</v>
      </c>
      <c r="H204" s="9">
        <v>0</v>
      </c>
      <c r="I204" t="s">
        <v>17</v>
      </c>
      <c r="J204" s="9">
        <v>0</v>
      </c>
      <c r="K204" s="9">
        <v>127746.4</v>
      </c>
      <c r="L204" s="9">
        <v>0</v>
      </c>
    </row>
    <row r="205" spans="1:12">
      <c r="A205" t="s">
        <v>10</v>
      </c>
      <c r="B205" t="s">
        <v>70</v>
      </c>
      <c r="C205" t="s">
        <v>71</v>
      </c>
      <c r="D205" t="s">
        <v>74</v>
      </c>
      <c r="E205" t="s">
        <v>31</v>
      </c>
      <c r="F205" s="9">
        <v>0</v>
      </c>
      <c r="G205" s="9">
        <v>5.39</v>
      </c>
      <c r="H205" s="9">
        <v>0</v>
      </c>
      <c r="I205" t="s">
        <v>17</v>
      </c>
      <c r="J205" s="9">
        <v>0</v>
      </c>
      <c r="K205" s="9">
        <v>5.39</v>
      </c>
      <c r="L205" s="9">
        <v>0</v>
      </c>
    </row>
    <row r="206" spans="1:12">
      <c r="A206" t="s">
        <v>10</v>
      </c>
      <c r="B206" t="s">
        <v>70</v>
      </c>
      <c r="C206" t="s">
        <v>71</v>
      </c>
      <c r="D206" t="s">
        <v>74</v>
      </c>
      <c r="E206" t="s">
        <v>57</v>
      </c>
      <c r="F206" s="9">
        <v>0</v>
      </c>
      <c r="G206" s="9">
        <v>50000</v>
      </c>
      <c r="H206" s="9">
        <v>0</v>
      </c>
      <c r="I206" t="s">
        <v>17</v>
      </c>
      <c r="J206" s="9">
        <v>0</v>
      </c>
      <c r="K206" s="9">
        <v>50000</v>
      </c>
      <c r="L206" s="9">
        <v>0</v>
      </c>
    </row>
    <row r="207" spans="1:12">
      <c r="A207" t="s">
        <v>10</v>
      </c>
      <c r="B207" t="s">
        <v>70</v>
      </c>
      <c r="C207" t="s">
        <v>71</v>
      </c>
      <c r="D207" t="s">
        <v>75</v>
      </c>
      <c r="E207" t="s">
        <v>14</v>
      </c>
      <c r="F207" s="9">
        <v>6500</v>
      </c>
      <c r="G207" s="9">
        <v>0</v>
      </c>
      <c r="H207" s="9">
        <v>0</v>
      </c>
      <c r="I207" t="s">
        <v>33</v>
      </c>
      <c r="J207" s="9">
        <v>6500</v>
      </c>
      <c r="K207" s="9">
        <v>0</v>
      </c>
      <c r="L207" s="9">
        <v>0</v>
      </c>
    </row>
    <row r="208" spans="1:12">
      <c r="A208" t="s">
        <v>10</v>
      </c>
      <c r="B208" t="s">
        <v>70</v>
      </c>
      <c r="C208" t="s">
        <v>71</v>
      </c>
      <c r="D208" t="s">
        <v>75</v>
      </c>
      <c r="E208" t="s">
        <v>19</v>
      </c>
      <c r="F208" s="9">
        <v>1000</v>
      </c>
      <c r="G208" s="9">
        <v>0</v>
      </c>
      <c r="H208" s="9">
        <v>0</v>
      </c>
      <c r="I208" t="s">
        <v>33</v>
      </c>
      <c r="J208" s="9">
        <v>1000</v>
      </c>
      <c r="K208" s="9">
        <v>0</v>
      </c>
      <c r="L208" s="9">
        <v>0</v>
      </c>
    </row>
    <row r="209" spans="1:12">
      <c r="A209" t="s">
        <v>10</v>
      </c>
      <c r="B209" t="s">
        <v>70</v>
      </c>
      <c r="C209" t="s">
        <v>71</v>
      </c>
      <c r="D209" t="s">
        <v>75</v>
      </c>
      <c r="E209" t="s">
        <v>27</v>
      </c>
      <c r="F209" s="9">
        <v>17500</v>
      </c>
      <c r="G209" s="9">
        <v>15683.73</v>
      </c>
      <c r="H209" s="9">
        <v>0</v>
      </c>
      <c r="I209" t="s">
        <v>33</v>
      </c>
      <c r="J209" s="9">
        <v>17500</v>
      </c>
      <c r="K209" s="9">
        <v>15683.73</v>
      </c>
      <c r="L209" s="9">
        <v>0</v>
      </c>
    </row>
    <row r="210" spans="1:12">
      <c r="A210" t="s">
        <v>10</v>
      </c>
      <c r="B210" t="s">
        <v>70</v>
      </c>
      <c r="C210" t="s">
        <v>71</v>
      </c>
      <c r="D210" t="s">
        <v>75</v>
      </c>
      <c r="E210" t="s">
        <v>28</v>
      </c>
      <c r="F210" s="9">
        <v>11000</v>
      </c>
      <c r="G210" s="9">
        <v>5425.88</v>
      </c>
      <c r="H210" s="9">
        <v>0</v>
      </c>
      <c r="I210" t="s">
        <v>33</v>
      </c>
      <c r="J210" s="9">
        <v>11000</v>
      </c>
      <c r="K210" s="9">
        <v>5425.88</v>
      </c>
      <c r="L210" s="9">
        <v>0</v>
      </c>
    </row>
    <row r="212" spans="1:12">
      <c r="A212" s="5"/>
      <c r="C212" s="5"/>
    </row>
    <row r="223" spans="1:12">
      <c r="A223" s="6"/>
      <c r="D223" s="1"/>
    </row>
  </sheetData>
  <mergeCells count="1">
    <mergeCell ref="A1:L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0"/>
  <sheetViews>
    <sheetView workbookViewId="0">
      <selection activeCell="A2" sqref="A2:C49"/>
    </sheetView>
  </sheetViews>
  <sheetFormatPr defaultRowHeight="15"/>
  <cols>
    <col min="1" max="1" width="66.42578125" customWidth="1"/>
    <col min="2" max="2" width="24.7109375" customWidth="1"/>
    <col min="3" max="3" width="23.28515625" customWidth="1"/>
  </cols>
  <sheetData>
    <row r="2" spans="1:3" ht="36" customHeight="1">
      <c r="B2" s="12" t="s">
        <v>76</v>
      </c>
      <c r="C2" s="12" t="s">
        <v>77</v>
      </c>
    </row>
    <row r="3" spans="1:3" ht="36" hidden="1" customHeight="1">
      <c r="B3" s="10" t="s">
        <v>76</v>
      </c>
    </row>
    <row r="4" spans="1:3" hidden="1">
      <c r="A4" s="10" t="s">
        <v>78</v>
      </c>
      <c r="B4" t="s">
        <v>79</v>
      </c>
      <c r="C4" t="s">
        <v>80</v>
      </c>
    </row>
    <row r="5" spans="1:3">
      <c r="A5" s="4" t="s">
        <v>14</v>
      </c>
      <c r="B5" s="8">
        <v>21077500</v>
      </c>
      <c r="C5" s="8">
        <v>21222102.850000001</v>
      </c>
    </row>
    <row r="6" spans="1:3">
      <c r="A6" s="4" t="s">
        <v>18</v>
      </c>
      <c r="B6" s="8">
        <v>521710</v>
      </c>
      <c r="C6" s="8">
        <v>452144.63</v>
      </c>
    </row>
    <row r="7" spans="1:3">
      <c r="A7" s="4" t="s">
        <v>19</v>
      </c>
      <c r="B7" s="8">
        <v>3250350</v>
      </c>
      <c r="C7" s="8">
        <v>3290338.92</v>
      </c>
    </row>
    <row r="8" spans="1:3">
      <c r="A8" s="4" t="s">
        <v>20</v>
      </c>
      <c r="B8" s="8">
        <v>362000</v>
      </c>
      <c r="C8" s="8">
        <v>360737.54999999993</v>
      </c>
    </row>
    <row r="9" spans="1:3">
      <c r="A9" s="4" t="s">
        <v>21</v>
      </c>
      <c r="B9" s="8">
        <v>731542</v>
      </c>
      <c r="C9" s="8">
        <v>679519.42</v>
      </c>
    </row>
    <row r="10" spans="1:3">
      <c r="A10" s="4" t="s">
        <v>22</v>
      </c>
      <c r="B10" s="8">
        <v>337353</v>
      </c>
      <c r="C10" s="8">
        <v>335331.64999999997</v>
      </c>
    </row>
    <row r="11" spans="1:3">
      <c r="A11" s="4" t="s">
        <v>23</v>
      </c>
      <c r="B11" s="8">
        <v>172259</v>
      </c>
      <c r="C11" s="8">
        <v>183649.08000000002</v>
      </c>
    </row>
    <row r="12" spans="1:3">
      <c r="A12" s="4" t="s">
        <v>24</v>
      </c>
      <c r="B12" s="8">
        <v>404903</v>
      </c>
      <c r="C12" s="8">
        <v>364764.45</v>
      </c>
    </row>
    <row r="13" spans="1:3">
      <c r="A13" s="4" t="s">
        <v>40</v>
      </c>
      <c r="B13" s="8">
        <v>2000</v>
      </c>
      <c r="C13" s="8">
        <v>1699.08</v>
      </c>
    </row>
    <row r="14" spans="1:3">
      <c r="A14" s="4" t="s">
        <v>41</v>
      </c>
      <c r="B14" s="8">
        <v>409509</v>
      </c>
      <c r="C14" s="8">
        <v>412017.21</v>
      </c>
    </row>
    <row r="15" spans="1:3">
      <c r="A15" s="4" t="s">
        <v>42</v>
      </c>
      <c r="B15" s="8">
        <v>58000</v>
      </c>
      <c r="C15" s="8">
        <v>73597.91</v>
      </c>
    </row>
    <row r="16" spans="1:3">
      <c r="A16" s="4" t="s">
        <v>43</v>
      </c>
      <c r="B16" s="8">
        <v>26000</v>
      </c>
      <c r="C16" s="8">
        <v>23893.040000000001</v>
      </c>
    </row>
    <row r="17" spans="1:3">
      <c r="A17" s="4" t="s">
        <v>25</v>
      </c>
      <c r="B17" s="8">
        <v>131000</v>
      </c>
      <c r="C17" s="8">
        <v>96353.81</v>
      </c>
    </row>
    <row r="18" spans="1:3">
      <c r="A18" s="4" t="s">
        <v>44</v>
      </c>
      <c r="B18" s="8">
        <v>775000</v>
      </c>
      <c r="C18" s="8">
        <v>712895.01</v>
      </c>
    </row>
    <row r="19" spans="1:3">
      <c r="A19" s="4" t="s">
        <v>45</v>
      </c>
      <c r="B19" s="8">
        <v>111000</v>
      </c>
      <c r="C19" s="8">
        <v>108332.65999999999</v>
      </c>
    </row>
    <row r="20" spans="1:3">
      <c r="A20" s="4" t="s">
        <v>46</v>
      </c>
      <c r="B20" s="8">
        <v>217041</v>
      </c>
      <c r="C20" s="8">
        <v>221039.05000000002</v>
      </c>
    </row>
    <row r="21" spans="1:3">
      <c r="A21" s="4" t="s">
        <v>26</v>
      </c>
      <c r="B21" s="8">
        <v>310000</v>
      </c>
      <c r="C21" s="8">
        <v>393003.06999999995</v>
      </c>
    </row>
    <row r="22" spans="1:3">
      <c r="A22" s="4" t="s">
        <v>37</v>
      </c>
      <c r="B22" s="8">
        <v>25770</v>
      </c>
      <c r="C22" s="8">
        <v>17485</v>
      </c>
    </row>
    <row r="23" spans="1:3">
      <c r="A23" s="4" t="s">
        <v>27</v>
      </c>
      <c r="B23" s="8">
        <v>3177076</v>
      </c>
      <c r="C23" s="8">
        <v>3156386.1999999997</v>
      </c>
    </row>
    <row r="24" spans="1:3">
      <c r="A24" s="4" t="s">
        <v>47</v>
      </c>
      <c r="B24" s="8">
        <v>90000</v>
      </c>
      <c r="C24" s="8">
        <v>110814.65</v>
      </c>
    </row>
    <row r="25" spans="1:3">
      <c r="A25" s="4" t="s">
        <v>28</v>
      </c>
      <c r="B25" s="8">
        <v>226412</v>
      </c>
      <c r="C25" s="8">
        <v>189571.05</v>
      </c>
    </row>
    <row r="26" spans="1:3">
      <c r="A26" s="4" t="s">
        <v>49</v>
      </c>
      <c r="B26" s="8">
        <v>17848</v>
      </c>
      <c r="C26" s="8">
        <v>44823.56</v>
      </c>
    </row>
    <row r="27" spans="1:3">
      <c r="A27" s="4" t="s">
        <v>50</v>
      </c>
      <c r="B27" s="8">
        <v>120500</v>
      </c>
      <c r="C27" s="8">
        <v>112413.27</v>
      </c>
    </row>
    <row r="28" spans="1:3">
      <c r="A28" s="4" t="s">
        <v>29</v>
      </c>
      <c r="B28" s="8">
        <v>285000</v>
      </c>
      <c r="C28" s="8">
        <v>292419.58999999997</v>
      </c>
    </row>
    <row r="29" spans="1:3">
      <c r="A29" s="4" t="s">
        <v>51</v>
      </c>
      <c r="B29" s="8">
        <v>59000</v>
      </c>
      <c r="C29" s="8">
        <v>83285.649999999994</v>
      </c>
    </row>
    <row r="30" spans="1:3">
      <c r="A30" s="4" t="s">
        <v>30</v>
      </c>
      <c r="B30" s="8">
        <v>53540</v>
      </c>
      <c r="C30" s="8">
        <v>47131.4</v>
      </c>
    </row>
    <row r="31" spans="1:3">
      <c r="A31" s="4" t="s">
        <v>52</v>
      </c>
      <c r="B31" s="8">
        <v>388000</v>
      </c>
      <c r="C31" s="8">
        <v>254366.93</v>
      </c>
    </row>
    <row r="32" spans="1:3">
      <c r="A32" s="4" t="s">
        <v>53</v>
      </c>
      <c r="B32" s="8">
        <v>48680</v>
      </c>
      <c r="C32" s="8">
        <v>41163.600000000006</v>
      </c>
    </row>
    <row r="33" spans="1:3">
      <c r="A33" s="4" t="s">
        <v>31</v>
      </c>
      <c r="B33" s="8">
        <v>12000</v>
      </c>
      <c r="C33" s="8">
        <v>16805.650000000001</v>
      </c>
    </row>
    <row r="34" spans="1:3">
      <c r="A34" s="4" t="s">
        <v>54</v>
      </c>
      <c r="B34" s="8">
        <v>0</v>
      </c>
      <c r="C34" s="8">
        <v>111</v>
      </c>
    </row>
    <row r="35" spans="1:3">
      <c r="A35" s="4" t="s">
        <v>55</v>
      </c>
      <c r="B35" s="8">
        <v>0</v>
      </c>
      <c r="C35" s="8">
        <v>299960</v>
      </c>
    </row>
    <row r="36" spans="1:3">
      <c r="A36" s="4" t="s">
        <v>32</v>
      </c>
      <c r="B36" s="8">
        <v>11400</v>
      </c>
      <c r="C36" s="8">
        <v>11400</v>
      </c>
    </row>
    <row r="37" spans="1:3">
      <c r="A37" s="4" t="s">
        <v>56</v>
      </c>
      <c r="B37" s="8">
        <v>30000</v>
      </c>
      <c r="C37" s="8">
        <v>35661.25</v>
      </c>
    </row>
    <row r="38" spans="1:3">
      <c r="A38" s="4" t="s">
        <v>57</v>
      </c>
      <c r="B38" s="8">
        <v>53000</v>
      </c>
      <c r="C38" s="8">
        <v>105300</v>
      </c>
    </row>
    <row r="39" spans="1:3">
      <c r="A39" s="4" t="s">
        <v>58</v>
      </c>
      <c r="B39" s="8">
        <v>0</v>
      </c>
      <c r="C39" s="8">
        <v>125.66</v>
      </c>
    </row>
    <row r="40" spans="1:3">
      <c r="A40" s="4" t="s">
        <v>59</v>
      </c>
      <c r="B40" s="8">
        <v>235000</v>
      </c>
      <c r="C40" s="8">
        <v>225911.86</v>
      </c>
    </row>
    <row r="41" spans="1:3">
      <c r="A41" s="4" t="s">
        <v>34</v>
      </c>
      <c r="B41" s="8">
        <v>709121</v>
      </c>
      <c r="C41" s="8">
        <v>756681.77</v>
      </c>
    </row>
    <row r="42" spans="1:3">
      <c r="A42" s="4" t="s">
        <v>61</v>
      </c>
      <c r="B42" s="8">
        <v>25000</v>
      </c>
      <c r="C42" s="8">
        <v>21295.89</v>
      </c>
    </row>
    <row r="43" spans="1:3">
      <c r="A43" s="4" t="s">
        <v>62</v>
      </c>
      <c r="B43" s="8">
        <v>38000</v>
      </c>
      <c r="C43" s="8">
        <v>30927.32</v>
      </c>
    </row>
    <row r="44" spans="1:3">
      <c r="A44" s="4" t="s">
        <v>63</v>
      </c>
      <c r="B44" s="8">
        <v>300000</v>
      </c>
      <c r="C44" s="8">
        <v>379950.03</v>
      </c>
    </row>
    <row r="45" spans="1:3">
      <c r="A45" s="4" t="s">
        <v>64</v>
      </c>
      <c r="B45" s="8">
        <v>60000</v>
      </c>
      <c r="C45" s="8">
        <v>53413.38</v>
      </c>
    </row>
    <row r="46" spans="1:3">
      <c r="A46" s="4" t="s">
        <v>65</v>
      </c>
      <c r="B46" s="8">
        <v>222209</v>
      </c>
      <c r="C46" s="8">
        <v>0</v>
      </c>
    </row>
    <row r="47" spans="1:3">
      <c r="A47" s="4" t="s">
        <v>66</v>
      </c>
      <c r="B47" s="8">
        <v>18000</v>
      </c>
      <c r="C47" s="8">
        <v>17525</v>
      </c>
    </row>
    <row r="48" spans="1:3">
      <c r="A48" s="4" t="s">
        <v>67</v>
      </c>
      <c r="B48" s="8">
        <v>50400</v>
      </c>
      <c r="C48" s="8">
        <v>56426.729999999996</v>
      </c>
    </row>
    <row r="49" spans="1:3">
      <c r="A49" s="4" t="s">
        <v>68</v>
      </c>
      <c r="B49" s="8">
        <v>0</v>
      </c>
      <c r="C49" s="8">
        <v>15000</v>
      </c>
    </row>
    <row r="50" spans="1:3">
      <c r="A50" s="4" t="s">
        <v>81</v>
      </c>
      <c r="B50" s="8">
        <v>35153123</v>
      </c>
      <c r="C50" s="8">
        <v>35307775.829999991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H33"/>
  <sheetViews>
    <sheetView zoomScaleNormal="100" workbookViewId="0">
      <selection activeCell="A33" sqref="A33"/>
    </sheetView>
  </sheetViews>
  <sheetFormatPr defaultColWidth="11.42578125" defaultRowHeight="15"/>
  <cols>
    <col min="1" max="1" width="57" style="17" customWidth="1"/>
    <col min="2" max="3" width="16.85546875" style="17" customWidth="1"/>
    <col min="4" max="4" width="19.140625" style="17" customWidth="1"/>
    <col min="5" max="5" width="15.28515625" style="17" customWidth="1"/>
    <col min="6" max="6" width="13.85546875" style="17" customWidth="1"/>
    <col min="7" max="7" width="14.140625" style="17" customWidth="1"/>
    <col min="8" max="16384" width="11.42578125" style="17"/>
  </cols>
  <sheetData>
    <row r="3" spans="1:8" ht="15.75">
      <c r="A3" s="58" t="s">
        <v>385</v>
      </c>
      <c r="B3" s="25"/>
      <c r="C3" s="25"/>
      <c r="D3" s="25"/>
    </row>
    <row r="4" spans="1:8">
      <c r="A4" s="24" t="s">
        <v>386</v>
      </c>
      <c r="B4" s="18"/>
      <c r="C4" s="18"/>
      <c r="D4" s="18"/>
    </row>
    <row r="5" spans="1:8">
      <c r="A5" s="24" t="s">
        <v>284</v>
      </c>
      <c r="B5" s="18"/>
      <c r="C5" s="18"/>
      <c r="D5" s="18"/>
    </row>
    <row r="6" spans="1:8" ht="28.9" customHeight="1">
      <c r="A6" s="161" t="s">
        <v>397</v>
      </c>
      <c r="B6" s="161"/>
      <c r="C6" s="161"/>
      <c r="D6" s="161"/>
      <c r="E6" s="161"/>
      <c r="F6" s="161"/>
      <c r="G6" s="161"/>
    </row>
    <row r="7" spans="1:8" ht="21" customHeight="1">
      <c r="A7" s="161"/>
      <c r="B7" s="161"/>
      <c r="C7" s="161"/>
      <c r="D7" s="161"/>
      <c r="E7" s="161"/>
      <c r="F7" s="161"/>
      <c r="G7" s="161"/>
    </row>
    <row r="8" spans="1:8" ht="33" customHeight="1">
      <c r="A8" s="162" t="s">
        <v>398</v>
      </c>
      <c r="B8" s="162"/>
      <c r="C8" s="162"/>
      <c r="D8" s="162"/>
      <c r="E8" s="162"/>
      <c r="F8" s="162"/>
      <c r="G8" s="162"/>
    </row>
    <row r="9" spans="1:8" ht="19.149999999999999" customHeight="1">
      <c r="A9" s="161" t="s">
        <v>82</v>
      </c>
      <c r="B9" s="161"/>
      <c r="C9" s="161"/>
      <c r="D9" s="161"/>
      <c r="E9" s="161"/>
      <c r="F9" s="163"/>
      <c r="G9" s="163"/>
    </row>
    <row r="10" spans="1:8" ht="19.5" customHeight="1">
      <c r="A10" s="19"/>
      <c r="B10" s="19"/>
      <c r="C10" s="19"/>
      <c r="D10" s="19"/>
    </row>
    <row r="11" spans="1:8" ht="46.5" customHeight="1">
      <c r="A11" s="46" t="s">
        <v>83</v>
      </c>
      <c r="B11" s="56" t="s">
        <v>393</v>
      </c>
      <c r="C11" s="56" t="s">
        <v>400</v>
      </c>
      <c r="D11" s="56" t="s">
        <v>403</v>
      </c>
      <c r="E11" s="56" t="s">
        <v>283</v>
      </c>
      <c r="F11" s="21" t="s">
        <v>380</v>
      </c>
      <c r="G11" s="21" t="s">
        <v>378</v>
      </c>
    </row>
    <row r="12" spans="1:8" ht="14.25" customHeight="1">
      <c r="A12" s="57">
        <v>1</v>
      </c>
      <c r="B12" s="42">
        <v>2</v>
      </c>
      <c r="C12" s="20">
        <v>3</v>
      </c>
      <c r="D12" s="42">
        <v>4</v>
      </c>
      <c r="E12" s="20">
        <v>5</v>
      </c>
      <c r="F12" s="20">
        <v>6</v>
      </c>
      <c r="G12" s="20">
        <v>7</v>
      </c>
    </row>
    <row r="13" spans="1:8" ht="19.899999999999999" customHeight="1">
      <c r="A13" s="91" t="s">
        <v>84</v>
      </c>
      <c r="B13" s="92">
        <f>B14+B15</f>
        <v>6906417.6699999999</v>
      </c>
      <c r="C13" s="92">
        <f>'Opći dio prihodi'!D47</f>
        <v>6219019</v>
      </c>
      <c r="D13" s="92">
        <f>'Opći dio prihodi'!E47</f>
        <v>7170261</v>
      </c>
      <c r="E13" s="92">
        <f>'Opći dio prihodi'!F47</f>
        <v>7503038.3199999994</v>
      </c>
      <c r="F13" s="92">
        <f>E13/D13*100</f>
        <v>104.64107680320143</v>
      </c>
      <c r="G13" s="92">
        <f t="shared" ref="G13:G18" si="0">E13/B13*100</f>
        <v>108.63864131171204</v>
      </c>
    </row>
    <row r="14" spans="1:8" ht="19.899999999999999" customHeight="1">
      <c r="A14" s="29" t="s">
        <v>85</v>
      </c>
      <c r="B14" s="96">
        <f>'Opći dio prihodi'!C5</f>
        <v>6906417.6699999999</v>
      </c>
      <c r="C14" s="96">
        <f>'Opći dio prihodi'!D5</f>
        <v>6219019</v>
      </c>
      <c r="D14" s="96">
        <f>'Opći dio prihodi'!E47</f>
        <v>7170261</v>
      </c>
      <c r="E14" s="96">
        <f>'Opći dio prihodi'!F5</f>
        <v>7503038.3199999994</v>
      </c>
      <c r="F14" s="84">
        <f t="shared" ref="F14:F18" si="1">E14/D14*100</f>
        <v>104.64107680320143</v>
      </c>
      <c r="G14" s="84">
        <f t="shared" si="0"/>
        <v>108.63864131171204</v>
      </c>
    </row>
    <row r="15" spans="1:8" ht="19.899999999999999" customHeight="1">
      <c r="A15" s="97" t="s">
        <v>86</v>
      </c>
      <c r="B15" s="96">
        <f>'Opći dio prihodi'!C43</f>
        <v>0</v>
      </c>
      <c r="C15" s="96">
        <f>'Opći dio prihodi'!D43</f>
        <v>0</v>
      </c>
      <c r="D15" s="96">
        <v>0</v>
      </c>
      <c r="E15" s="96">
        <f>'Opći dio prihodi'!F43</f>
        <v>0</v>
      </c>
      <c r="F15" s="84" t="e">
        <f t="shared" si="1"/>
        <v>#DIV/0!</v>
      </c>
      <c r="G15" s="84" t="e">
        <f t="shared" si="0"/>
        <v>#DIV/0!</v>
      </c>
      <c r="H15" s="23"/>
    </row>
    <row r="16" spans="1:8" ht="19.899999999999999" customHeight="1">
      <c r="A16" s="93" t="s">
        <v>87</v>
      </c>
      <c r="B16" s="94">
        <f>B17+B18</f>
        <v>6313356.5599999996</v>
      </c>
      <c r="C16" s="94">
        <f t="shared" ref="C16:D16" si="2">C17+C18</f>
        <v>5771584</v>
      </c>
      <c r="D16" s="94">
        <f t="shared" si="2"/>
        <v>6843595</v>
      </c>
      <c r="E16" s="94">
        <f>E17+E18</f>
        <v>7699868.5500000007</v>
      </c>
      <c r="F16" s="95">
        <f t="shared" si="1"/>
        <v>112.51204301248103</v>
      </c>
      <c r="G16" s="95">
        <f t="shared" si="0"/>
        <v>121.96156635259013</v>
      </c>
    </row>
    <row r="17" spans="1:7" ht="19.899999999999999" customHeight="1">
      <c r="A17" s="98" t="s">
        <v>88</v>
      </c>
      <c r="B17" s="84">
        <f>'Opći dio rashodi'!C5</f>
        <v>6273100.1399999997</v>
      </c>
      <c r="C17" s="84">
        <f>'Opći dio rashodi'!D5</f>
        <v>5745260</v>
      </c>
      <c r="D17" s="84">
        <f>'Opći dio rashodi'!E5</f>
        <v>6736851</v>
      </c>
      <c r="E17" s="99">
        <f>'Opći dio rashodi'!F5</f>
        <v>7627723.5900000008</v>
      </c>
      <c r="F17" s="84">
        <f t="shared" si="1"/>
        <v>113.22387254816829</v>
      </c>
      <c r="G17" s="84">
        <f t="shared" si="0"/>
        <v>121.59416269098489</v>
      </c>
    </row>
    <row r="18" spans="1:7" ht="19.899999999999999" customHeight="1">
      <c r="A18" s="97" t="s">
        <v>89</v>
      </c>
      <c r="B18" s="84">
        <f>'Opći dio rashodi'!C75</f>
        <v>40256.42</v>
      </c>
      <c r="C18" s="84">
        <f>'Opći dio rashodi'!D75</f>
        <v>26324</v>
      </c>
      <c r="D18" s="84">
        <f>'Opći dio rashodi'!E75</f>
        <v>106744</v>
      </c>
      <c r="E18" s="99">
        <f>'Opći dio rashodi'!F75</f>
        <v>72144.960000000006</v>
      </c>
      <c r="F18" s="84">
        <f t="shared" si="1"/>
        <v>67.586899497864053</v>
      </c>
      <c r="G18" s="84">
        <f t="shared" si="0"/>
        <v>179.21355152793024</v>
      </c>
    </row>
    <row r="19" spans="1:7" ht="19.899999999999999" customHeight="1">
      <c r="A19" s="89" t="s">
        <v>90</v>
      </c>
      <c r="B19" s="90">
        <f>B13-B16</f>
        <v>593061.11000000034</v>
      </c>
      <c r="C19" s="90">
        <f>C13-C16</f>
        <v>447435</v>
      </c>
      <c r="D19" s="90">
        <f>D13-D16</f>
        <v>326666</v>
      </c>
      <c r="E19" s="90">
        <f t="shared" ref="E19" si="3">E13-E16</f>
        <v>-196830.23000000138</v>
      </c>
      <c r="F19" s="90"/>
      <c r="G19" s="90"/>
    </row>
    <row r="20" spans="1:7" ht="19.899999999999999" customHeight="1">
      <c r="A20" s="164"/>
      <c r="B20" s="164"/>
      <c r="C20" s="164"/>
      <c r="D20" s="164"/>
      <c r="E20" s="164"/>
      <c r="F20" s="164"/>
      <c r="G20" s="164"/>
    </row>
    <row r="21" spans="1:7" ht="46.5" hidden="1" customHeight="1">
      <c r="A21" s="126"/>
      <c r="B21" s="115" t="s">
        <v>377</v>
      </c>
      <c r="C21" s="115"/>
      <c r="D21" s="115"/>
    </row>
    <row r="22" spans="1:7" ht="14.25" hidden="1" customHeight="1">
      <c r="A22" s="127" t="s">
        <v>369</v>
      </c>
      <c r="B22" s="128">
        <v>0</v>
      </c>
      <c r="C22" s="128"/>
      <c r="D22" s="128"/>
    </row>
    <row r="23" spans="1:7" ht="19.899999999999999" hidden="1" customHeight="1">
      <c r="A23" s="127" t="s">
        <v>370</v>
      </c>
      <c r="B23" s="128">
        <v>0</v>
      </c>
      <c r="C23" s="128"/>
      <c r="D23" s="128"/>
    </row>
    <row r="24" spans="1:7" ht="19.899999999999999" hidden="1" customHeight="1">
      <c r="A24" s="129" t="s">
        <v>371</v>
      </c>
      <c r="B24" s="130"/>
      <c r="C24" s="130"/>
      <c r="D24" s="130"/>
    </row>
    <row r="25" spans="1:7" ht="19.899999999999999" hidden="1" customHeight="1">
      <c r="A25" s="129" t="s">
        <v>372</v>
      </c>
      <c r="B25" s="131"/>
      <c r="C25" s="131"/>
      <c r="D25" s="131"/>
    </row>
    <row r="26" spans="1:7" ht="19.899999999999999" hidden="1" customHeight="1">
      <c r="A26" s="127" t="s">
        <v>373</v>
      </c>
      <c r="B26" s="132">
        <f>+B22-B23+B24+B25</f>
        <v>0</v>
      </c>
      <c r="C26" s="132"/>
      <c r="D26" s="132"/>
    </row>
    <row r="27" spans="1:7" ht="19.899999999999999" hidden="1" customHeight="1">
      <c r="A27" s="158"/>
      <c r="B27" s="159"/>
      <c r="C27" s="159"/>
      <c r="D27" s="159"/>
      <c r="E27" s="159"/>
    </row>
    <row r="28" spans="1:7" hidden="1">
      <c r="A28" s="133" t="s">
        <v>374</v>
      </c>
      <c r="B28" s="134">
        <f>B19+B26</f>
        <v>593061.11000000034</v>
      </c>
      <c r="C28" s="134">
        <f t="shared" ref="C28:D28" si="4">C19+C26</f>
        <v>447435</v>
      </c>
      <c r="D28" s="134">
        <f t="shared" si="4"/>
        <v>326666</v>
      </c>
    </row>
    <row r="29" spans="1:7" ht="19.899999999999999" customHeight="1"/>
    <row r="31" spans="1:7">
      <c r="A31" s="17" t="s">
        <v>399</v>
      </c>
      <c r="B31" s="135" t="s">
        <v>376</v>
      </c>
      <c r="C31" s="140"/>
      <c r="D31" s="140"/>
      <c r="F31" s="135" t="s">
        <v>375</v>
      </c>
    </row>
    <row r="33" spans="5:7">
      <c r="E33" s="160" t="s">
        <v>387</v>
      </c>
      <c r="F33" s="160"/>
      <c r="G33" s="160"/>
    </row>
  </sheetData>
  <mergeCells count="7">
    <mergeCell ref="A27:E27"/>
    <mergeCell ref="E33:G33"/>
    <mergeCell ref="A7:G7"/>
    <mergeCell ref="A8:G8"/>
    <mergeCell ref="A6:G6"/>
    <mergeCell ref="A9:G9"/>
    <mergeCell ref="A20:G20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H47"/>
  <sheetViews>
    <sheetView topLeftCell="A16" zoomScaleNormal="100" workbookViewId="0">
      <selection activeCell="F47" sqref="F47"/>
    </sheetView>
  </sheetViews>
  <sheetFormatPr defaultRowHeight="15"/>
  <cols>
    <col min="1" max="1" width="6.5703125" customWidth="1"/>
    <col min="2" max="2" width="49" customWidth="1"/>
    <col min="3" max="3" width="17.140625" customWidth="1"/>
    <col min="4" max="5" width="19.28515625" customWidth="1"/>
    <col min="6" max="6" width="16.42578125" customWidth="1"/>
    <col min="7" max="7" width="13.85546875" bestFit="1" customWidth="1"/>
    <col min="8" max="8" width="9.140625" bestFit="1" customWidth="1"/>
  </cols>
  <sheetData>
    <row r="2" spans="1:8">
      <c r="A2" s="157" t="s">
        <v>390</v>
      </c>
      <c r="B2" s="157"/>
      <c r="C2" s="157"/>
      <c r="D2" s="157"/>
      <c r="E2" s="157"/>
      <c r="F2" s="157"/>
      <c r="G2" s="71"/>
    </row>
    <row r="3" spans="1:8" ht="30">
      <c r="A3" s="47" t="s">
        <v>91</v>
      </c>
      <c r="B3" s="47" t="s">
        <v>92</v>
      </c>
      <c r="C3" s="56" t="s">
        <v>393</v>
      </c>
      <c r="D3" s="56" t="s">
        <v>400</v>
      </c>
      <c r="E3" s="56" t="s">
        <v>401</v>
      </c>
      <c r="F3" s="56" t="s">
        <v>283</v>
      </c>
      <c r="G3" s="21" t="s">
        <v>394</v>
      </c>
      <c r="H3" s="21" t="s">
        <v>379</v>
      </c>
    </row>
    <row r="4" spans="1:8">
      <c r="A4" s="47">
        <v>1</v>
      </c>
      <c r="B4" s="47">
        <v>2</v>
      </c>
      <c r="C4" s="21">
        <v>3</v>
      </c>
      <c r="D4" s="20">
        <v>4</v>
      </c>
      <c r="E4" s="20">
        <v>5</v>
      </c>
      <c r="F4" s="21">
        <v>6</v>
      </c>
      <c r="G4" s="21">
        <v>7</v>
      </c>
      <c r="H4" s="21">
        <v>8</v>
      </c>
    </row>
    <row r="5" spans="1:8" ht="19.5" customHeight="1">
      <c r="A5" s="22">
        <v>6</v>
      </c>
      <c r="B5" s="22" t="s">
        <v>93</v>
      </c>
      <c r="C5" s="41">
        <f>C6+C20+C25+C28+C34+C38</f>
        <v>6906417.6699999999</v>
      </c>
      <c r="D5" s="41">
        <f>D6+D20+D25+D28+D34+D38</f>
        <v>6219019</v>
      </c>
      <c r="E5" s="41">
        <f>E6+E20+E25+E28+E34+E38</f>
        <v>7170261</v>
      </c>
      <c r="F5" s="41">
        <f>F6+F20+F25+F28+F34+F38+F12</f>
        <v>7503038.3199999994</v>
      </c>
      <c r="G5" s="41">
        <f>F5/E5*100</f>
        <v>104.64107680320143</v>
      </c>
      <c r="H5" s="41">
        <f>F5/C5*100</f>
        <v>108.63864131171204</v>
      </c>
    </row>
    <row r="6" spans="1:8" ht="30">
      <c r="A6" s="22">
        <v>63</v>
      </c>
      <c r="B6" s="22" t="s">
        <v>94</v>
      </c>
      <c r="C6" s="41">
        <f>C7+C16+C14+C12</f>
        <v>604400.77999999991</v>
      </c>
      <c r="D6" s="41">
        <f>D7+D16+D14+D12</f>
        <v>245445</v>
      </c>
      <c r="E6" s="41">
        <f>E7+E16+E14+E12</f>
        <v>797860</v>
      </c>
      <c r="F6" s="41">
        <f>F7+F16+F14</f>
        <v>785357.83000000007</v>
      </c>
      <c r="G6" s="41">
        <f t="shared" ref="G6:G42" si="0">F6/E6*100</f>
        <v>98.433037124307532</v>
      </c>
      <c r="H6" s="41">
        <f t="shared" ref="H6:H42" si="1">F6/C6*100</f>
        <v>129.9399100709301</v>
      </c>
    </row>
    <row r="7" spans="1:8" ht="30">
      <c r="A7" s="22">
        <v>632</v>
      </c>
      <c r="B7" s="22" t="s">
        <v>95</v>
      </c>
      <c r="C7" s="41">
        <f>SUM(C8:C11)</f>
        <v>354976.87999999995</v>
      </c>
      <c r="D7" s="41">
        <f>SUM(D8:D11)</f>
        <v>89600</v>
      </c>
      <c r="E7" s="41">
        <f>SUM(E8:E11)</f>
        <v>572527</v>
      </c>
      <c r="F7" s="41">
        <f>SUM(F8:F11)</f>
        <v>591149.97000000009</v>
      </c>
      <c r="G7" s="41">
        <f t="shared" si="0"/>
        <v>103.25276711840665</v>
      </c>
      <c r="H7" s="41">
        <f t="shared" si="1"/>
        <v>166.5319639972046</v>
      </c>
    </row>
    <row r="8" spans="1:8">
      <c r="A8" s="29">
        <v>6321</v>
      </c>
      <c r="B8" s="29" t="s">
        <v>96</v>
      </c>
      <c r="C8" s="84">
        <v>7850.66</v>
      </c>
      <c r="D8" s="84">
        <v>0</v>
      </c>
      <c r="E8" s="84">
        <v>4983</v>
      </c>
      <c r="F8" s="84">
        <v>4982.8</v>
      </c>
      <c r="G8" s="41">
        <f t="shared" si="0"/>
        <v>99.995986353602248</v>
      </c>
      <c r="H8" s="41">
        <f t="shared" si="1"/>
        <v>63.46982291934691</v>
      </c>
    </row>
    <row r="9" spans="1:8">
      <c r="A9" s="29">
        <v>6322</v>
      </c>
      <c r="B9" s="29" t="s">
        <v>97</v>
      </c>
      <c r="C9" s="84">
        <v>0</v>
      </c>
      <c r="D9" s="84">
        <v>0</v>
      </c>
      <c r="E9" s="84">
        <v>0</v>
      </c>
      <c r="F9" s="84">
        <v>0</v>
      </c>
      <c r="G9" s="41" t="e">
        <f t="shared" si="0"/>
        <v>#DIV/0!</v>
      </c>
      <c r="H9" s="41" t="e">
        <f t="shared" si="1"/>
        <v>#DIV/0!</v>
      </c>
    </row>
    <row r="10" spans="1:8">
      <c r="A10" s="29">
        <v>6323</v>
      </c>
      <c r="B10" s="29" t="s">
        <v>99</v>
      </c>
      <c r="C10" s="84">
        <v>347126.22</v>
      </c>
      <c r="D10" s="84">
        <v>89600</v>
      </c>
      <c r="E10" s="84">
        <v>567544</v>
      </c>
      <c r="F10" s="84">
        <v>586167.17000000004</v>
      </c>
      <c r="G10" s="41">
        <f t="shared" si="0"/>
        <v>103.28136144510383</v>
      </c>
      <c r="H10" s="41">
        <f>F10/C10*100</f>
        <v>168.86283323685549</v>
      </c>
    </row>
    <row r="11" spans="1:8">
      <c r="A11" s="29">
        <v>6324</v>
      </c>
      <c r="B11" s="29" t="s">
        <v>100</v>
      </c>
      <c r="C11" s="84">
        <v>0</v>
      </c>
      <c r="D11" s="84">
        <v>0</v>
      </c>
      <c r="E11" s="84">
        <v>0</v>
      </c>
      <c r="F11" s="84">
        <v>0</v>
      </c>
      <c r="G11" s="41" t="e">
        <f t="shared" si="0"/>
        <v>#DIV/0!</v>
      </c>
      <c r="H11" s="41" t="e">
        <f t="shared" si="1"/>
        <v>#DIV/0!</v>
      </c>
    </row>
    <row r="12" spans="1:8">
      <c r="A12" s="144">
        <v>638</v>
      </c>
      <c r="B12" s="22" t="s">
        <v>388</v>
      </c>
      <c r="C12" s="145">
        <f t="shared" ref="C12:E12" si="2">C13</f>
        <v>1600</v>
      </c>
      <c r="D12" s="145">
        <f>D13</f>
        <v>0</v>
      </c>
      <c r="E12" s="145">
        <f t="shared" si="2"/>
        <v>83957</v>
      </c>
      <c r="F12" s="145">
        <f>F13</f>
        <v>83956.93</v>
      </c>
      <c r="G12" s="41">
        <f t="shared" si="0"/>
        <v>99.999916623986081</v>
      </c>
      <c r="H12" s="41">
        <f t="shared" si="1"/>
        <v>5247.3081249999996</v>
      </c>
    </row>
    <row r="13" spans="1:8">
      <c r="A13" s="29">
        <v>6381</v>
      </c>
      <c r="B13" s="29" t="s">
        <v>389</v>
      </c>
      <c r="C13" s="84">
        <v>1600</v>
      </c>
      <c r="D13" s="84">
        <v>0</v>
      </c>
      <c r="E13" s="84">
        <v>83957</v>
      </c>
      <c r="F13" s="84">
        <v>83956.93</v>
      </c>
      <c r="G13" s="41">
        <f t="shared" si="0"/>
        <v>99.999916623986081</v>
      </c>
      <c r="H13" s="41">
        <f t="shared" si="1"/>
        <v>5247.3081249999996</v>
      </c>
    </row>
    <row r="14" spans="1:8" ht="30" customHeight="1">
      <c r="A14" s="22">
        <v>636</v>
      </c>
      <c r="B14" s="22" t="s">
        <v>272</v>
      </c>
      <c r="C14" s="41">
        <f>C15</f>
        <v>0</v>
      </c>
      <c r="D14" s="41">
        <f>D15</f>
        <v>0</v>
      </c>
      <c r="E14" s="41">
        <f>E15</f>
        <v>500</v>
      </c>
      <c r="F14" s="41">
        <f t="shared" ref="F14" si="3">F15</f>
        <v>0</v>
      </c>
      <c r="G14" s="41">
        <f t="shared" si="0"/>
        <v>0</v>
      </c>
      <c r="H14" s="41" t="e">
        <f t="shared" si="1"/>
        <v>#DIV/0!</v>
      </c>
    </row>
    <row r="15" spans="1:8" ht="30" customHeight="1">
      <c r="A15" s="29">
        <v>6361</v>
      </c>
      <c r="B15" s="29" t="s">
        <v>273</v>
      </c>
      <c r="C15" s="84">
        <v>0</v>
      </c>
      <c r="D15" s="84">
        <v>0</v>
      </c>
      <c r="E15" s="84">
        <v>500</v>
      </c>
      <c r="F15" s="84">
        <v>0</v>
      </c>
      <c r="G15" s="41">
        <f t="shared" si="0"/>
        <v>0</v>
      </c>
      <c r="H15" s="41" t="e">
        <f t="shared" si="1"/>
        <v>#DIV/0!</v>
      </c>
    </row>
    <row r="16" spans="1:8" ht="30">
      <c r="A16" s="22">
        <v>639</v>
      </c>
      <c r="B16" s="22" t="s">
        <v>101</v>
      </c>
      <c r="C16" s="41">
        <f t="shared" ref="C16:E16" si="4">SUM(C17:C19)</f>
        <v>247823.9</v>
      </c>
      <c r="D16" s="41">
        <f>SUM(D17:D19)</f>
        <v>155845</v>
      </c>
      <c r="E16" s="41">
        <f t="shared" si="4"/>
        <v>140876</v>
      </c>
      <c r="F16" s="41">
        <f>SUM(F17:F19)</f>
        <v>194207.86</v>
      </c>
      <c r="G16" s="41">
        <f t="shared" si="0"/>
        <v>137.85730713535307</v>
      </c>
      <c r="H16" s="41">
        <f t="shared" si="1"/>
        <v>78.365266626826553</v>
      </c>
    </row>
    <row r="17" spans="1:8" ht="30">
      <c r="A17" s="29">
        <v>6391</v>
      </c>
      <c r="B17" s="29" t="s">
        <v>102</v>
      </c>
      <c r="C17" s="84">
        <v>163983.9</v>
      </c>
      <c r="D17" s="84">
        <v>3761</v>
      </c>
      <c r="E17" s="84">
        <v>6100</v>
      </c>
      <c r="F17" s="84">
        <v>52532.800000000003</v>
      </c>
      <c r="G17" s="41">
        <f t="shared" si="0"/>
        <v>861.19344262295078</v>
      </c>
      <c r="H17" s="41">
        <f t="shared" si="1"/>
        <v>32.035340054724884</v>
      </c>
    </row>
    <row r="18" spans="1:8" ht="30">
      <c r="A18" s="29">
        <v>6393</v>
      </c>
      <c r="B18" s="29" t="s">
        <v>103</v>
      </c>
      <c r="C18" s="84">
        <v>83840</v>
      </c>
      <c r="D18" s="84">
        <v>152084</v>
      </c>
      <c r="E18" s="84">
        <v>134776</v>
      </c>
      <c r="F18" s="84">
        <v>141675.06</v>
      </c>
      <c r="G18" s="41">
        <f t="shared" si="0"/>
        <v>105.11890841099304</v>
      </c>
      <c r="H18" s="41">
        <f t="shared" si="1"/>
        <v>168.98265744274809</v>
      </c>
    </row>
    <row r="19" spans="1:8">
      <c r="A19" s="29">
        <v>6394</v>
      </c>
      <c r="B19" s="29" t="s">
        <v>104</v>
      </c>
      <c r="C19" s="84">
        <v>0</v>
      </c>
      <c r="D19" s="84">
        <v>0</v>
      </c>
      <c r="E19" s="84">
        <v>0</v>
      </c>
      <c r="F19" s="84">
        <v>0</v>
      </c>
      <c r="G19" s="41" t="e">
        <f t="shared" si="0"/>
        <v>#DIV/0!</v>
      </c>
      <c r="H19" s="41" t="e">
        <f t="shared" si="1"/>
        <v>#DIV/0!</v>
      </c>
    </row>
    <row r="20" spans="1:8">
      <c r="A20" s="22">
        <v>64</v>
      </c>
      <c r="B20" s="22" t="s">
        <v>105</v>
      </c>
      <c r="C20" s="41">
        <f>C21</f>
        <v>19164.59</v>
      </c>
      <c r="D20" s="41">
        <f>D21</f>
        <v>5350</v>
      </c>
      <c r="E20" s="41">
        <f>E21</f>
        <v>10887</v>
      </c>
      <c r="F20" s="41">
        <f>F21</f>
        <v>6322.17</v>
      </c>
      <c r="G20" s="41">
        <f t="shared" si="0"/>
        <v>58.070818407274729</v>
      </c>
      <c r="H20" s="41">
        <f t="shared" si="1"/>
        <v>32.988809048354284</v>
      </c>
    </row>
    <row r="21" spans="1:8">
      <c r="A21" s="22">
        <v>641</v>
      </c>
      <c r="B21" s="22" t="s">
        <v>106</v>
      </c>
      <c r="C21" s="41">
        <f>C24+C23+C22</f>
        <v>19164.59</v>
      </c>
      <c r="D21" s="41">
        <f>D24+D23+D22</f>
        <v>5350</v>
      </c>
      <c r="E21" s="41">
        <f>E24+E23+E22</f>
        <v>10887</v>
      </c>
      <c r="F21" s="41">
        <f>F24+F23+F22</f>
        <v>6322.17</v>
      </c>
      <c r="G21" s="41">
        <f t="shared" si="0"/>
        <v>58.070818407274729</v>
      </c>
      <c r="H21" s="41">
        <f t="shared" si="1"/>
        <v>32.988809048354284</v>
      </c>
    </row>
    <row r="22" spans="1:8">
      <c r="A22" s="29">
        <v>6413</v>
      </c>
      <c r="B22" s="29" t="s">
        <v>107</v>
      </c>
      <c r="C22" s="84">
        <v>19164.59</v>
      </c>
      <c r="D22" s="84">
        <v>5350</v>
      </c>
      <c r="E22" s="84">
        <v>10887</v>
      </c>
      <c r="F22" s="84">
        <v>6321.2</v>
      </c>
      <c r="G22" s="41">
        <f t="shared" si="0"/>
        <v>58.061908698447681</v>
      </c>
      <c r="H22" s="41">
        <f t="shared" si="1"/>
        <v>32.983747630395435</v>
      </c>
    </row>
    <row r="23" spans="1:8">
      <c r="A23" s="29">
        <v>6414</v>
      </c>
      <c r="B23" s="29" t="s">
        <v>108</v>
      </c>
      <c r="C23" s="84">
        <v>0</v>
      </c>
      <c r="D23" s="84">
        <v>0</v>
      </c>
      <c r="E23" s="84">
        <v>0</v>
      </c>
      <c r="F23" s="84">
        <v>0</v>
      </c>
      <c r="G23" s="41" t="e">
        <f t="shared" si="0"/>
        <v>#DIV/0!</v>
      </c>
      <c r="H23" s="41" t="e">
        <f t="shared" si="1"/>
        <v>#DIV/0!</v>
      </c>
    </row>
    <row r="24" spans="1:8" ht="30">
      <c r="A24" s="29">
        <v>6415</v>
      </c>
      <c r="B24" s="29" t="s">
        <v>109</v>
      </c>
      <c r="C24" s="84">
        <v>0</v>
      </c>
      <c r="D24" s="84">
        <v>0</v>
      </c>
      <c r="E24" s="84">
        <v>0</v>
      </c>
      <c r="F24" s="84">
        <v>0.97</v>
      </c>
      <c r="G24" s="41">
        <v>0</v>
      </c>
      <c r="H24" s="41" t="e">
        <f t="shared" si="1"/>
        <v>#DIV/0!</v>
      </c>
    </row>
    <row r="25" spans="1:8" ht="30">
      <c r="A25" s="22">
        <v>65</v>
      </c>
      <c r="B25" s="22" t="s">
        <v>110</v>
      </c>
      <c r="C25" s="41">
        <f t="shared" ref="C25:F26" si="5">C26</f>
        <v>1244945.1100000001</v>
      </c>
      <c r="D25" s="41">
        <f t="shared" si="5"/>
        <v>1266350</v>
      </c>
      <c r="E25" s="41">
        <f t="shared" si="5"/>
        <v>1266350</v>
      </c>
      <c r="F25" s="41">
        <f t="shared" si="5"/>
        <v>1551893.65</v>
      </c>
      <c r="G25" s="41">
        <f t="shared" si="0"/>
        <v>122.54855687606113</v>
      </c>
      <c r="H25" s="41">
        <f t="shared" si="1"/>
        <v>124.65558822910671</v>
      </c>
    </row>
    <row r="26" spans="1:8">
      <c r="A26" s="22">
        <v>652</v>
      </c>
      <c r="B26" s="22" t="s">
        <v>111</v>
      </c>
      <c r="C26" s="41">
        <f t="shared" si="5"/>
        <v>1244945.1100000001</v>
      </c>
      <c r="D26" s="41">
        <f t="shared" si="5"/>
        <v>1266350</v>
      </c>
      <c r="E26" s="41">
        <f t="shared" si="5"/>
        <v>1266350</v>
      </c>
      <c r="F26" s="41">
        <f t="shared" si="5"/>
        <v>1551893.65</v>
      </c>
      <c r="G26" s="41">
        <f t="shared" si="0"/>
        <v>122.54855687606113</v>
      </c>
      <c r="H26" s="41">
        <f t="shared" si="1"/>
        <v>124.65558822910671</v>
      </c>
    </row>
    <row r="27" spans="1:8">
      <c r="A27" s="29">
        <v>6526</v>
      </c>
      <c r="B27" s="29" t="s">
        <v>112</v>
      </c>
      <c r="C27" s="84">
        <v>1244945.1100000001</v>
      </c>
      <c r="D27" s="84">
        <v>1266350</v>
      </c>
      <c r="E27" s="84">
        <v>1266350</v>
      </c>
      <c r="F27" s="84">
        <v>1551893.65</v>
      </c>
      <c r="G27" s="41">
        <f t="shared" si="0"/>
        <v>122.54855687606113</v>
      </c>
      <c r="H27" s="41">
        <f t="shared" si="1"/>
        <v>124.65558822910671</v>
      </c>
    </row>
    <row r="28" spans="1:8" ht="30">
      <c r="A28" s="22">
        <v>66</v>
      </c>
      <c r="B28" s="22" t="s">
        <v>113</v>
      </c>
      <c r="C28" s="41">
        <f t="shared" ref="C28:E28" si="6">C29+C32</f>
        <v>597617.51</v>
      </c>
      <c r="D28" s="41">
        <f t="shared" si="6"/>
        <v>39485</v>
      </c>
      <c r="E28" s="41">
        <f t="shared" si="6"/>
        <v>69267</v>
      </c>
      <c r="F28" s="41">
        <f>F29+F32</f>
        <v>118699.31</v>
      </c>
      <c r="G28" s="41">
        <f t="shared" si="0"/>
        <v>171.36487793610235</v>
      </c>
      <c r="H28" s="41">
        <f t="shared" si="1"/>
        <v>19.8620870395849</v>
      </c>
    </row>
    <row r="29" spans="1:8" ht="30">
      <c r="A29" s="22">
        <v>661</v>
      </c>
      <c r="B29" s="22" t="s">
        <v>114</v>
      </c>
      <c r="C29" s="41">
        <f t="shared" ref="C29:E29" si="7">C30+C31</f>
        <v>559456.4</v>
      </c>
      <c r="D29" s="41">
        <f t="shared" si="7"/>
        <v>39485</v>
      </c>
      <c r="E29" s="41">
        <f t="shared" si="7"/>
        <v>55786</v>
      </c>
      <c r="F29" s="41">
        <f>F30+F31</f>
        <v>64951.25</v>
      </c>
      <c r="G29" s="41">
        <f t="shared" si="0"/>
        <v>116.42930125838025</v>
      </c>
      <c r="H29" s="41">
        <f t="shared" si="1"/>
        <v>11.609707208640387</v>
      </c>
    </row>
    <row r="30" spans="1:8" s="49" customFormat="1" hidden="1">
      <c r="A30" s="29">
        <v>6614</v>
      </c>
      <c r="B30" s="29" t="s">
        <v>115</v>
      </c>
      <c r="C30" s="79">
        <v>0</v>
      </c>
      <c r="D30" s="79">
        <v>0</v>
      </c>
      <c r="E30" s="79">
        <v>0</v>
      </c>
      <c r="F30" s="79">
        <v>0</v>
      </c>
      <c r="G30" s="41" t="e">
        <f t="shared" si="0"/>
        <v>#DIV/0!</v>
      </c>
      <c r="H30" s="41" t="e">
        <f t="shared" si="1"/>
        <v>#DIV/0!</v>
      </c>
    </row>
    <row r="31" spans="1:8">
      <c r="A31" s="29">
        <v>6615</v>
      </c>
      <c r="B31" s="29" t="s">
        <v>116</v>
      </c>
      <c r="C31" s="79">
        <v>559456.4</v>
      </c>
      <c r="D31" s="79">
        <v>39485</v>
      </c>
      <c r="E31" s="79">
        <v>55786</v>
      </c>
      <c r="F31" s="79">
        <v>64951.25</v>
      </c>
      <c r="G31" s="41">
        <f t="shared" si="0"/>
        <v>116.42930125838025</v>
      </c>
      <c r="H31" s="41">
        <f t="shared" si="1"/>
        <v>11.609707208640387</v>
      </c>
    </row>
    <row r="32" spans="1:8" ht="30">
      <c r="A32" s="22">
        <v>663</v>
      </c>
      <c r="B32" s="22" t="s">
        <v>117</v>
      </c>
      <c r="C32" s="41">
        <f t="shared" ref="C32:E32" si="8">C33</f>
        <v>38161.11</v>
      </c>
      <c r="D32" s="41">
        <f t="shared" si="8"/>
        <v>0</v>
      </c>
      <c r="E32" s="41">
        <f t="shared" si="8"/>
        <v>13481</v>
      </c>
      <c r="F32" s="41">
        <f>F33</f>
        <v>53748.06</v>
      </c>
      <c r="G32" s="41">
        <f t="shared" si="0"/>
        <v>398.69490393887691</v>
      </c>
      <c r="H32" s="41">
        <f t="shared" si="1"/>
        <v>140.84511692663025</v>
      </c>
    </row>
    <row r="33" spans="1:8">
      <c r="A33" s="29">
        <v>6631</v>
      </c>
      <c r="B33" s="29" t="s">
        <v>118</v>
      </c>
      <c r="C33" s="84">
        <v>38161.11</v>
      </c>
      <c r="D33" s="84">
        <v>0</v>
      </c>
      <c r="E33" s="84">
        <v>13481</v>
      </c>
      <c r="F33" s="84">
        <v>53748.06</v>
      </c>
      <c r="G33" s="41">
        <f t="shared" si="0"/>
        <v>398.69490393887691</v>
      </c>
      <c r="H33" s="41">
        <f t="shared" si="1"/>
        <v>140.84511692663025</v>
      </c>
    </row>
    <row r="34" spans="1:8" ht="30">
      <c r="A34" s="22">
        <v>67</v>
      </c>
      <c r="B34" s="22" t="s">
        <v>119</v>
      </c>
      <c r="C34" s="41">
        <f t="shared" ref="C34:E34" si="9">C35</f>
        <v>4407807.72</v>
      </c>
      <c r="D34" s="41">
        <f t="shared" si="9"/>
        <v>4629907</v>
      </c>
      <c r="E34" s="41">
        <f t="shared" si="9"/>
        <v>4993415</v>
      </c>
      <c r="F34" s="41">
        <f>F35</f>
        <v>4921158.22</v>
      </c>
      <c r="G34" s="41">
        <f t="shared" si="0"/>
        <v>98.552958646537476</v>
      </c>
      <c r="H34" s="41">
        <f t="shared" si="1"/>
        <v>111.64639050997442</v>
      </c>
    </row>
    <row r="35" spans="1:8" ht="30">
      <c r="A35" s="22">
        <v>671</v>
      </c>
      <c r="B35" s="22" t="s">
        <v>120</v>
      </c>
      <c r="C35" s="41">
        <f t="shared" ref="C35:E35" si="10">C36+C37</f>
        <v>4407807.72</v>
      </c>
      <c r="D35" s="41">
        <f t="shared" si="10"/>
        <v>4629907</v>
      </c>
      <c r="E35" s="41">
        <f t="shared" si="10"/>
        <v>4993415</v>
      </c>
      <c r="F35" s="41">
        <f>F36+F37</f>
        <v>4921158.22</v>
      </c>
      <c r="G35" s="41">
        <f t="shared" si="0"/>
        <v>98.552958646537476</v>
      </c>
      <c r="H35" s="41">
        <f t="shared" si="1"/>
        <v>111.64639050997442</v>
      </c>
    </row>
    <row r="36" spans="1:8">
      <c r="A36" s="29">
        <v>6711</v>
      </c>
      <c r="B36" s="29" t="s">
        <v>121</v>
      </c>
      <c r="C36" s="84">
        <v>4407807.72</v>
      </c>
      <c r="D36" s="84">
        <v>4629907</v>
      </c>
      <c r="E36" s="84">
        <v>4993415</v>
      </c>
      <c r="F36" s="84">
        <v>4921158.22</v>
      </c>
      <c r="G36" s="41">
        <f t="shared" si="0"/>
        <v>98.552958646537476</v>
      </c>
      <c r="H36" s="41">
        <f t="shared" si="1"/>
        <v>111.64639050997442</v>
      </c>
    </row>
    <row r="37" spans="1:8" hidden="1">
      <c r="A37" s="29">
        <v>6712</v>
      </c>
      <c r="B37" s="29" t="s">
        <v>122</v>
      </c>
      <c r="C37" s="84">
        <v>0</v>
      </c>
      <c r="D37" s="84">
        <v>0</v>
      </c>
      <c r="E37" s="84"/>
      <c r="F37" s="84">
        <v>0</v>
      </c>
      <c r="G37" s="41" t="e">
        <f t="shared" si="0"/>
        <v>#DIV/0!</v>
      </c>
      <c r="H37" s="41" t="e">
        <f t="shared" si="1"/>
        <v>#DIV/0!</v>
      </c>
    </row>
    <row r="38" spans="1:8">
      <c r="A38" s="22">
        <v>68</v>
      </c>
      <c r="B38" s="22" t="s">
        <v>123</v>
      </c>
      <c r="C38" s="41">
        <f t="shared" ref="C38:E38" si="11">C39+C41</f>
        <v>32481.96</v>
      </c>
      <c r="D38" s="41">
        <f t="shared" si="11"/>
        <v>32482</v>
      </c>
      <c r="E38" s="41">
        <f t="shared" si="11"/>
        <v>32482</v>
      </c>
      <c r="F38" s="41">
        <f>F39+F41</f>
        <v>35650.21</v>
      </c>
      <c r="G38" s="41">
        <f t="shared" si="0"/>
        <v>109.75374053321841</v>
      </c>
      <c r="H38" s="41">
        <f t="shared" si="1"/>
        <v>109.75387568976748</v>
      </c>
    </row>
    <row r="39" spans="1:8" hidden="1">
      <c r="A39" s="22">
        <v>681</v>
      </c>
      <c r="B39" s="22" t="s">
        <v>124</v>
      </c>
      <c r="C39" s="41">
        <f t="shared" ref="C39:D39" si="12">C40</f>
        <v>0</v>
      </c>
      <c r="D39" s="41">
        <f t="shared" si="12"/>
        <v>0</v>
      </c>
      <c r="E39" s="41"/>
      <c r="F39" s="41">
        <f>F40</f>
        <v>0</v>
      </c>
      <c r="G39" s="41" t="e">
        <f t="shared" si="0"/>
        <v>#DIV/0!</v>
      </c>
      <c r="H39" s="41" t="e">
        <f t="shared" si="1"/>
        <v>#DIV/0!</v>
      </c>
    </row>
    <row r="40" spans="1:8" hidden="1">
      <c r="A40" s="29">
        <v>6819</v>
      </c>
      <c r="B40" s="29" t="s">
        <v>125</v>
      </c>
      <c r="C40" s="84">
        <v>0</v>
      </c>
      <c r="D40" s="84">
        <v>0</v>
      </c>
      <c r="E40" s="84"/>
      <c r="F40" s="84">
        <v>0</v>
      </c>
      <c r="G40" s="41" t="e">
        <f t="shared" si="0"/>
        <v>#DIV/0!</v>
      </c>
      <c r="H40" s="41" t="e">
        <f t="shared" si="1"/>
        <v>#DIV/0!</v>
      </c>
    </row>
    <row r="41" spans="1:8">
      <c r="A41" s="22">
        <v>683</v>
      </c>
      <c r="B41" s="22" t="s">
        <v>126</v>
      </c>
      <c r="C41" s="41">
        <f t="shared" ref="C41:E41" si="13">C42</f>
        <v>32481.96</v>
      </c>
      <c r="D41" s="41">
        <f t="shared" si="13"/>
        <v>32482</v>
      </c>
      <c r="E41" s="41">
        <f t="shared" si="13"/>
        <v>32482</v>
      </c>
      <c r="F41" s="41">
        <f>F42</f>
        <v>35650.21</v>
      </c>
      <c r="G41" s="41">
        <f t="shared" si="0"/>
        <v>109.75374053321841</v>
      </c>
      <c r="H41" s="41">
        <f t="shared" si="1"/>
        <v>109.75387568976748</v>
      </c>
    </row>
    <row r="42" spans="1:8">
      <c r="A42" s="29">
        <v>6831</v>
      </c>
      <c r="B42" s="29" t="s">
        <v>126</v>
      </c>
      <c r="C42" s="84">
        <v>32481.96</v>
      </c>
      <c r="D42" s="84">
        <v>32482</v>
      </c>
      <c r="E42" s="84">
        <v>32482</v>
      </c>
      <c r="F42" s="84">
        <v>35650.21</v>
      </c>
      <c r="G42" s="41">
        <f t="shared" si="0"/>
        <v>109.75374053321841</v>
      </c>
      <c r="H42" s="41">
        <f t="shared" si="1"/>
        <v>109.75387568976748</v>
      </c>
    </row>
    <row r="43" spans="1:8" hidden="1">
      <c r="A43" s="22">
        <v>7</v>
      </c>
      <c r="B43" s="22" t="s">
        <v>127</v>
      </c>
      <c r="C43" s="41">
        <f t="shared" ref="C43:E44" si="14">C44</f>
        <v>0</v>
      </c>
      <c r="D43" s="41">
        <f t="shared" si="14"/>
        <v>0</v>
      </c>
      <c r="E43" s="41">
        <f t="shared" si="14"/>
        <v>0</v>
      </c>
      <c r="F43" s="41">
        <f>F44</f>
        <v>0</v>
      </c>
      <c r="G43" s="41"/>
      <c r="H43" s="41"/>
    </row>
    <row r="44" spans="1:8" hidden="1">
      <c r="A44" s="22">
        <v>72</v>
      </c>
      <c r="B44" s="22" t="s">
        <v>128</v>
      </c>
      <c r="C44" s="41">
        <f t="shared" si="14"/>
        <v>0</v>
      </c>
      <c r="D44" s="41">
        <f t="shared" si="14"/>
        <v>0</v>
      </c>
      <c r="E44" s="41">
        <f t="shared" si="14"/>
        <v>0</v>
      </c>
      <c r="F44" s="41">
        <f>F45</f>
        <v>0</v>
      </c>
      <c r="G44" s="41"/>
      <c r="H44" s="41"/>
    </row>
    <row r="45" spans="1:8" s="50" customFormat="1" hidden="1">
      <c r="A45" s="22">
        <v>722</v>
      </c>
      <c r="B45" s="22" t="s">
        <v>271</v>
      </c>
      <c r="C45" s="41">
        <v>0</v>
      </c>
      <c r="D45" s="41">
        <v>0</v>
      </c>
      <c r="E45" s="41">
        <v>0</v>
      </c>
      <c r="F45" s="41">
        <f>SUM(F46)</f>
        <v>0</v>
      </c>
      <c r="G45" s="41"/>
      <c r="H45" s="41"/>
    </row>
    <row r="46" spans="1:8" hidden="1">
      <c r="A46" s="29">
        <v>7221</v>
      </c>
      <c r="B46" s="29" t="s">
        <v>207</v>
      </c>
      <c r="C46" s="84">
        <f>3/7.5345</f>
        <v>0.39816842524387813</v>
      </c>
      <c r="D46" s="84">
        <v>0</v>
      </c>
      <c r="E46" s="84">
        <v>0</v>
      </c>
      <c r="F46" s="84">
        <v>0</v>
      </c>
      <c r="G46" s="41"/>
      <c r="H46" s="41"/>
    </row>
    <row r="47" spans="1:8">
      <c r="A47" s="30"/>
      <c r="B47" s="30" t="s">
        <v>129</v>
      </c>
      <c r="C47" s="45">
        <f>C5+C43</f>
        <v>6906417.6699999999</v>
      </c>
      <c r="D47" s="45">
        <f>D5+D43</f>
        <v>6219019</v>
      </c>
      <c r="E47" s="45">
        <f>E5+E43</f>
        <v>7170261</v>
      </c>
      <c r="F47" s="45">
        <f>F5+F43</f>
        <v>7503038.3199999994</v>
      </c>
      <c r="G47" s="45">
        <f t="shared" ref="G47" si="15">F47/D47*100</f>
        <v>120.64665375680632</v>
      </c>
      <c r="H47" s="45">
        <f t="shared" ref="H47" si="16">F47/C47*100</f>
        <v>108.63864131171204</v>
      </c>
    </row>
  </sheetData>
  <mergeCells count="1">
    <mergeCell ref="A2:F2"/>
  </mergeCells>
  <pageMargins left="0.70866141732283472" right="0.17" top="0.17" bottom="0.17" header="0.17" footer="0.17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40"/>
  <sheetViews>
    <sheetView zoomScale="80" zoomScaleNormal="80" workbookViewId="0">
      <selection activeCell="K42" sqref="K42"/>
    </sheetView>
  </sheetViews>
  <sheetFormatPr defaultRowHeight="15"/>
  <cols>
    <col min="1" max="1" width="7.7109375" customWidth="1"/>
    <col min="2" max="2" width="61.5703125" bestFit="1" customWidth="1"/>
    <col min="3" max="4" width="16" customWidth="1"/>
    <col min="5" max="5" width="19.85546875" customWidth="1"/>
    <col min="6" max="6" width="18" style="77" bestFit="1" customWidth="1"/>
    <col min="7" max="7" width="13.42578125" customWidth="1"/>
    <col min="8" max="8" width="11.140625" customWidth="1"/>
  </cols>
  <sheetData>
    <row r="1" spans="1:45">
      <c r="A1" s="166"/>
      <c r="B1" s="166"/>
      <c r="C1" s="166"/>
      <c r="D1" s="166"/>
      <c r="E1" s="166"/>
      <c r="F1" s="166"/>
      <c r="G1" s="166"/>
      <c r="H1" s="166"/>
    </row>
    <row r="3" spans="1:45">
      <c r="A3" s="165" t="s">
        <v>391</v>
      </c>
      <c r="B3" s="165"/>
      <c r="C3" s="165"/>
      <c r="D3" s="165"/>
      <c r="E3" s="165"/>
      <c r="F3" s="165"/>
      <c r="G3" s="165"/>
      <c r="H3" s="165"/>
    </row>
    <row r="4" spans="1:45" ht="51.75" customHeight="1">
      <c r="A4" s="47" t="s">
        <v>91</v>
      </c>
      <c r="B4" s="47" t="s">
        <v>130</v>
      </c>
      <c r="C4" s="56" t="s">
        <v>393</v>
      </c>
      <c r="D4" s="56" t="s">
        <v>400</v>
      </c>
      <c r="E4" s="56" t="s">
        <v>401</v>
      </c>
      <c r="F4" s="56" t="s">
        <v>283</v>
      </c>
      <c r="G4" s="21" t="s">
        <v>394</v>
      </c>
      <c r="H4" s="21" t="s">
        <v>379</v>
      </c>
    </row>
    <row r="5" spans="1:45">
      <c r="A5" s="47">
        <v>1</v>
      </c>
      <c r="B5" s="47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47">
        <v>8</v>
      </c>
    </row>
    <row r="6" spans="1:45" s="28" customFormat="1">
      <c r="A6" s="43">
        <v>6</v>
      </c>
      <c r="B6" s="22" t="s">
        <v>93</v>
      </c>
      <c r="C6" s="41">
        <f>C40-C38</f>
        <v>6906417.6699999999</v>
      </c>
      <c r="D6" s="41">
        <f>D40-D38</f>
        <v>6219019</v>
      </c>
      <c r="E6" s="41">
        <f>E40-E38</f>
        <v>7170261</v>
      </c>
      <c r="F6" s="41">
        <f>F40-F38</f>
        <v>7503170.3199999994</v>
      </c>
      <c r="G6" s="44">
        <f>F6/E6*100</f>
        <v>104.64291774037233</v>
      </c>
      <c r="H6" s="44">
        <f>F6/C6*100</f>
        <v>108.6405525775275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>
      <c r="A7" s="36"/>
      <c r="B7" s="36" t="s">
        <v>131</v>
      </c>
      <c r="C7" s="78">
        <f>C8+C9</f>
        <v>4407807.72</v>
      </c>
      <c r="D7" s="78">
        <f>D8+D9</f>
        <v>4629907</v>
      </c>
      <c r="E7" s="78">
        <f>E8+E9</f>
        <v>4976337</v>
      </c>
      <c r="F7" s="78">
        <f>F8+F9</f>
        <v>4904080.18</v>
      </c>
      <c r="G7" s="78">
        <f t="shared" ref="G7:G13" si="0">F7/E7*100</f>
        <v>98.547991826116274</v>
      </c>
      <c r="H7" s="78">
        <f t="shared" ref="H7:H39" si="1">F7/C7*100</f>
        <v>111.25894075978434</v>
      </c>
    </row>
    <row r="8" spans="1:45">
      <c r="A8" s="14">
        <v>6711</v>
      </c>
      <c r="B8" s="14" t="s">
        <v>121</v>
      </c>
      <c r="C8" s="79">
        <v>4407807.72</v>
      </c>
      <c r="D8" s="79">
        <v>4629907</v>
      </c>
      <c r="E8" s="79">
        <v>4976337</v>
      </c>
      <c r="F8" s="79">
        <v>4904080.18</v>
      </c>
      <c r="G8" s="142">
        <f t="shared" si="0"/>
        <v>98.547991826116274</v>
      </c>
      <c r="H8" s="142">
        <f>F8/C8*100</f>
        <v>111.25894075978434</v>
      </c>
    </row>
    <row r="9" spans="1:45">
      <c r="A9" s="14">
        <v>6712</v>
      </c>
      <c r="B9" s="14" t="s">
        <v>132</v>
      </c>
      <c r="C9" s="79">
        <v>0</v>
      </c>
      <c r="D9" s="79">
        <v>0</v>
      </c>
      <c r="E9" s="79">
        <v>0</v>
      </c>
      <c r="F9" s="79">
        <v>0</v>
      </c>
      <c r="G9" s="142" t="e">
        <f t="shared" si="0"/>
        <v>#DIV/0!</v>
      </c>
      <c r="H9" s="142" t="e">
        <f t="shared" si="1"/>
        <v>#DIV/0!</v>
      </c>
    </row>
    <row r="10" spans="1:45">
      <c r="A10" s="36"/>
      <c r="B10" s="36" t="s">
        <v>402</v>
      </c>
      <c r="C10" s="78">
        <f t="shared" ref="C10" si="2">C11</f>
        <v>0</v>
      </c>
      <c r="D10" s="78">
        <f>D11</f>
        <v>0</v>
      </c>
      <c r="E10" s="78">
        <f>E11</f>
        <v>17078</v>
      </c>
      <c r="F10" s="78">
        <f>F11</f>
        <v>17078.04</v>
      </c>
      <c r="G10" s="78">
        <f t="shared" si="0"/>
        <v>100.00023421946365</v>
      </c>
      <c r="H10" s="78" t="e">
        <f t="shared" si="1"/>
        <v>#DIV/0!</v>
      </c>
    </row>
    <row r="11" spans="1:45" ht="30">
      <c r="A11" s="14">
        <v>6711</v>
      </c>
      <c r="B11" s="16" t="s">
        <v>134</v>
      </c>
      <c r="C11" s="79">
        <v>0</v>
      </c>
      <c r="D11" s="79">
        <v>0</v>
      </c>
      <c r="E11" s="79">
        <v>17078</v>
      </c>
      <c r="F11" s="79">
        <v>17078.04</v>
      </c>
      <c r="G11" s="142">
        <f t="shared" si="0"/>
        <v>100.00023421946365</v>
      </c>
      <c r="H11" s="142" t="e">
        <f t="shared" si="1"/>
        <v>#DIV/0!</v>
      </c>
    </row>
    <row r="12" spans="1:45">
      <c r="A12" s="36"/>
      <c r="B12" s="36" t="s">
        <v>135</v>
      </c>
      <c r="C12" s="78">
        <f>SUM(C13:C16)</f>
        <v>578620.99</v>
      </c>
      <c r="D12" s="78">
        <f>SUM(D13:D16)</f>
        <v>44835</v>
      </c>
      <c r="E12" s="78">
        <f>SUM(E13:E16)</f>
        <v>66673</v>
      </c>
      <c r="F12" s="78">
        <f>SUM(F13:F17)</f>
        <v>74430.570000000007</v>
      </c>
      <c r="G12" s="78">
        <f t="shared" si="0"/>
        <v>111.63524965128313</v>
      </c>
      <c r="H12" s="78">
        <f t="shared" si="1"/>
        <v>12.863441058368796</v>
      </c>
    </row>
    <row r="13" spans="1:45">
      <c r="A13" s="14">
        <v>6413</v>
      </c>
      <c r="B13" s="14" t="s">
        <v>107</v>
      </c>
      <c r="C13" s="79">
        <v>19164.59</v>
      </c>
      <c r="D13" s="79">
        <v>5350</v>
      </c>
      <c r="E13" s="79">
        <v>10887</v>
      </c>
      <c r="F13" s="79">
        <v>6310.1</v>
      </c>
      <c r="G13" s="142">
        <f t="shared" si="0"/>
        <v>57.95995223661248</v>
      </c>
      <c r="H13" s="142">
        <f t="shared" si="1"/>
        <v>32.925828311484878</v>
      </c>
    </row>
    <row r="14" spans="1:45" ht="30">
      <c r="A14" s="14">
        <v>6415</v>
      </c>
      <c r="B14" s="16" t="s">
        <v>109</v>
      </c>
      <c r="C14" s="79">
        <v>0</v>
      </c>
      <c r="D14" s="79">
        <v>0</v>
      </c>
      <c r="E14" s="79">
        <v>0</v>
      </c>
      <c r="F14" s="79">
        <v>0.97</v>
      </c>
      <c r="G14" s="142"/>
      <c r="H14" s="142" t="e">
        <f t="shared" si="1"/>
        <v>#DIV/0!</v>
      </c>
    </row>
    <row r="15" spans="1:45" hidden="1">
      <c r="A15" s="14">
        <v>6614</v>
      </c>
      <c r="B15" s="16" t="s">
        <v>136</v>
      </c>
      <c r="C15" s="79">
        <v>0</v>
      </c>
      <c r="D15" s="79">
        <v>0</v>
      </c>
      <c r="E15" s="79">
        <v>0</v>
      </c>
      <c r="F15" s="79"/>
      <c r="G15" s="142" t="e">
        <f t="shared" ref="G15:G21" si="3">F15/E15*100</f>
        <v>#DIV/0!</v>
      </c>
      <c r="H15" s="142" t="e">
        <f t="shared" si="1"/>
        <v>#DIV/0!</v>
      </c>
    </row>
    <row r="16" spans="1:45">
      <c r="A16" s="14">
        <v>6615</v>
      </c>
      <c r="B16" s="14" t="s">
        <v>381</v>
      </c>
      <c r="C16" s="79">
        <v>559456.4</v>
      </c>
      <c r="D16" s="79">
        <v>39485</v>
      </c>
      <c r="E16" s="79">
        <v>55786</v>
      </c>
      <c r="F16" s="79">
        <v>64951.25</v>
      </c>
      <c r="G16" s="142">
        <f t="shared" si="3"/>
        <v>116.42930125838025</v>
      </c>
      <c r="H16" s="142">
        <f t="shared" si="1"/>
        <v>11.609707208640387</v>
      </c>
    </row>
    <row r="17" spans="1:8">
      <c r="A17" s="14">
        <v>6381</v>
      </c>
      <c r="B17" s="14" t="s">
        <v>126</v>
      </c>
      <c r="C17" s="79">
        <v>0</v>
      </c>
      <c r="D17" s="79">
        <v>0</v>
      </c>
      <c r="E17" s="79">
        <v>0</v>
      </c>
      <c r="F17" s="79">
        <v>3168.25</v>
      </c>
      <c r="G17" s="142" t="e">
        <f t="shared" si="3"/>
        <v>#DIV/0!</v>
      </c>
      <c r="H17" s="142" t="e">
        <f t="shared" si="1"/>
        <v>#DIV/0!</v>
      </c>
    </row>
    <row r="18" spans="1:8">
      <c r="A18" s="36"/>
      <c r="B18" s="36" t="s">
        <v>137</v>
      </c>
      <c r="C18" s="78">
        <f t="shared" ref="C18" si="4">SUM(C20:C21)</f>
        <v>1277427.07</v>
      </c>
      <c r="D18" s="78">
        <f>SUM(D20:D21)</f>
        <v>1298832</v>
      </c>
      <c r="E18" s="78">
        <f>SUM(E20:E21)</f>
        <v>1298832</v>
      </c>
      <c r="F18" s="78">
        <f>SUM(F19:F21)</f>
        <v>1584018.71</v>
      </c>
      <c r="G18" s="78">
        <f t="shared" si="3"/>
        <v>121.95716690072311</v>
      </c>
      <c r="H18" s="78">
        <f t="shared" si="1"/>
        <v>124.00071575123266</v>
      </c>
    </row>
    <row r="19" spans="1:8">
      <c r="A19" s="14">
        <v>6413</v>
      </c>
      <c r="B19" s="14" t="s">
        <v>107</v>
      </c>
      <c r="C19" s="79">
        <v>0</v>
      </c>
      <c r="D19" s="79">
        <v>0</v>
      </c>
      <c r="E19" s="79">
        <v>0</v>
      </c>
      <c r="F19" s="79">
        <v>11.1</v>
      </c>
      <c r="G19" s="142" t="e">
        <f t="shared" si="3"/>
        <v>#DIV/0!</v>
      </c>
      <c r="H19" s="142" t="e">
        <f t="shared" si="1"/>
        <v>#DIV/0!</v>
      </c>
    </row>
    <row r="20" spans="1:8">
      <c r="A20" s="14">
        <v>6526</v>
      </c>
      <c r="B20" s="14" t="s">
        <v>382</v>
      </c>
      <c r="C20" s="79">
        <v>1244945.1100000001</v>
      </c>
      <c r="D20" s="79">
        <v>1266350</v>
      </c>
      <c r="E20" s="79">
        <v>1266350</v>
      </c>
      <c r="F20" s="79">
        <v>1551525.65</v>
      </c>
      <c r="G20" s="142">
        <f t="shared" si="3"/>
        <v>122.51949697950803</v>
      </c>
      <c r="H20" s="142">
        <f t="shared" si="1"/>
        <v>124.62602869294372</v>
      </c>
    </row>
    <row r="21" spans="1:8">
      <c r="A21" s="14">
        <v>6831</v>
      </c>
      <c r="B21" s="14" t="s">
        <v>126</v>
      </c>
      <c r="C21" s="79">
        <v>32481.96</v>
      </c>
      <c r="D21" s="79">
        <v>32482</v>
      </c>
      <c r="E21" s="79">
        <v>32482</v>
      </c>
      <c r="F21" s="79">
        <v>32481.96</v>
      </c>
      <c r="G21" s="142">
        <f t="shared" si="3"/>
        <v>99.999876854873477</v>
      </c>
      <c r="H21" s="142">
        <f t="shared" si="1"/>
        <v>100</v>
      </c>
    </row>
    <row r="22" spans="1:8">
      <c r="A22" s="36"/>
      <c r="B22" s="36" t="s">
        <v>138</v>
      </c>
      <c r="C22" s="78">
        <f t="shared" ref="C22" si="5">SUM(C23:C24)</f>
        <v>347126.22</v>
      </c>
      <c r="D22" s="78">
        <f>SUM(D23:D24)</f>
        <v>89600</v>
      </c>
      <c r="E22" s="78">
        <f>SUM(E23:E24)</f>
        <v>567544</v>
      </c>
      <c r="F22" s="78">
        <f>SUM(F23:F24)</f>
        <v>586167.17000000004</v>
      </c>
      <c r="G22" s="78">
        <f t="shared" ref="G22:G29" si="6">F22/E22*100</f>
        <v>103.28136144510383</v>
      </c>
      <c r="H22" s="78">
        <f t="shared" si="1"/>
        <v>168.86283323685549</v>
      </c>
    </row>
    <row r="23" spans="1:8">
      <c r="A23" s="14">
        <v>6323</v>
      </c>
      <c r="B23" s="14" t="s">
        <v>99</v>
      </c>
      <c r="C23" s="79">
        <v>347126.22</v>
      </c>
      <c r="D23" s="79">
        <v>89600</v>
      </c>
      <c r="E23" s="79">
        <v>567544</v>
      </c>
      <c r="F23" s="79">
        <v>586167.17000000004</v>
      </c>
      <c r="G23" s="142">
        <f t="shared" si="6"/>
        <v>103.28136144510383</v>
      </c>
      <c r="H23" s="142">
        <f t="shared" si="1"/>
        <v>168.86283323685549</v>
      </c>
    </row>
    <row r="24" spans="1:8" hidden="1">
      <c r="A24" s="14">
        <v>6324</v>
      </c>
      <c r="B24" s="14" t="s">
        <v>139</v>
      </c>
      <c r="C24" s="79">
        <v>0</v>
      </c>
      <c r="D24" s="79">
        <v>0</v>
      </c>
      <c r="E24" s="79">
        <v>0</v>
      </c>
      <c r="F24" s="79">
        <v>0</v>
      </c>
      <c r="G24" s="44" t="e">
        <f t="shared" si="6"/>
        <v>#DIV/0!</v>
      </c>
      <c r="H24" s="44" t="e">
        <f t="shared" si="1"/>
        <v>#DIV/0!</v>
      </c>
    </row>
    <row r="25" spans="1:8">
      <c r="A25" s="36"/>
      <c r="B25" s="36" t="s">
        <v>33</v>
      </c>
      <c r="C25" s="78">
        <f>SUM(C26:C32)</f>
        <v>257274.56</v>
      </c>
      <c r="D25" s="78">
        <f>SUM(D26:D32)</f>
        <v>155845</v>
      </c>
      <c r="E25" s="78">
        <f>SUM(E26:E32)</f>
        <v>230316</v>
      </c>
      <c r="F25" s="78">
        <f>SUM(F26:F32)</f>
        <v>283647.58999999997</v>
      </c>
      <c r="G25" s="78">
        <f t="shared" si="6"/>
        <v>123.15583372410079</v>
      </c>
      <c r="H25" s="78">
        <f t="shared" si="1"/>
        <v>110.2509280357918</v>
      </c>
    </row>
    <row r="26" spans="1:8">
      <c r="A26" s="14">
        <v>6321</v>
      </c>
      <c r="B26" s="14" t="s">
        <v>96</v>
      </c>
      <c r="C26" s="79">
        <v>7850.66</v>
      </c>
      <c r="D26" s="79"/>
      <c r="E26" s="79">
        <v>4983</v>
      </c>
      <c r="F26" s="64">
        <v>4982.8</v>
      </c>
      <c r="G26" s="142">
        <f t="shared" si="6"/>
        <v>99.995986353602248</v>
      </c>
      <c r="H26" s="142">
        <f t="shared" si="1"/>
        <v>63.46982291934691</v>
      </c>
    </row>
    <row r="27" spans="1:8">
      <c r="A27" s="14">
        <v>6322</v>
      </c>
      <c r="B27" s="14" t="s">
        <v>97</v>
      </c>
      <c r="C27" s="79">
        <v>0</v>
      </c>
      <c r="D27" s="79"/>
      <c r="E27" s="79"/>
      <c r="F27" s="80">
        <v>0</v>
      </c>
      <c r="G27" s="142" t="e">
        <f t="shared" si="6"/>
        <v>#DIV/0!</v>
      </c>
      <c r="H27" s="142" t="e">
        <f t="shared" si="1"/>
        <v>#DIV/0!</v>
      </c>
    </row>
    <row r="28" spans="1:8" ht="30">
      <c r="A28" s="14">
        <v>6361</v>
      </c>
      <c r="B28" s="29" t="s">
        <v>273</v>
      </c>
      <c r="C28" s="79">
        <v>0</v>
      </c>
      <c r="D28" s="79"/>
      <c r="E28" s="79">
        <v>500</v>
      </c>
      <c r="F28" s="80">
        <v>500</v>
      </c>
      <c r="G28" s="142">
        <f t="shared" si="6"/>
        <v>100</v>
      </c>
      <c r="H28" s="142" t="e">
        <f t="shared" si="1"/>
        <v>#DIV/0!</v>
      </c>
    </row>
    <row r="29" spans="1:8">
      <c r="A29" s="14">
        <v>6381</v>
      </c>
      <c r="B29" s="29" t="s">
        <v>389</v>
      </c>
      <c r="C29" s="79">
        <v>1600</v>
      </c>
      <c r="D29" s="79"/>
      <c r="E29" s="79">
        <v>83957</v>
      </c>
      <c r="F29" s="80">
        <v>83956.93</v>
      </c>
      <c r="G29" s="142">
        <f t="shared" si="6"/>
        <v>99.999916623986081</v>
      </c>
      <c r="H29" s="142">
        <f t="shared" si="1"/>
        <v>5247.3081249999996</v>
      </c>
    </row>
    <row r="30" spans="1:8">
      <c r="A30" s="14">
        <v>6391</v>
      </c>
      <c r="B30" s="16" t="s">
        <v>102</v>
      </c>
      <c r="C30" s="79">
        <v>163983.9</v>
      </c>
      <c r="D30" s="79">
        <v>3761</v>
      </c>
      <c r="E30" s="79">
        <v>6100</v>
      </c>
      <c r="F30" s="79">
        <v>52532.800000000003</v>
      </c>
      <c r="G30" s="142">
        <f t="shared" ref="G30:G37" si="7">F30/E30*100</f>
        <v>861.19344262295078</v>
      </c>
      <c r="H30" s="142">
        <f t="shared" si="1"/>
        <v>32.035340054724884</v>
      </c>
    </row>
    <row r="31" spans="1:8">
      <c r="A31" s="14">
        <v>6393</v>
      </c>
      <c r="B31" s="16" t="s">
        <v>140</v>
      </c>
      <c r="C31" s="79">
        <v>83840</v>
      </c>
      <c r="D31" s="79">
        <v>152084</v>
      </c>
      <c r="E31" s="79">
        <v>134776</v>
      </c>
      <c r="F31" s="64">
        <v>141675.06</v>
      </c>
      <c r="G31" s="142">
        <f t="shared" si="7"/>
        <v>105.11890841099304</v>
      </c>
      <c r="H31" s="142">
        <f t="shared" si="1"/>
        <v>168.98265744274809</v>
      </c>
    </row>
    <row r="32" spans="1:8" hidden="1">
      <c r="A32" s="14">
        <v>6394</v>
      </c>
      <c r="B32" s="16" t="s">
        <v>141</v>
      </c>
      <c r="C32" s="79">
        <v>0</v>
      </c>
      <c r="D32" s="79">
        <v>0</v>
      </c>
      <c r="E32" s="79">
        <v>0</v>
      </c>
      <c r="F32" s="79">
        <v>0</v>
      </c>
      <c r="G32" s="44" t="e">
        <f t="shared" si="7"/>
        <v>#DIV/0!</v>
      </c>
      <c r="H32" s="44" t="e">
        <f t="shared" si="1"/>
        <v>#DIV/0!</v>
      </c>
    </row>
    <row r="33" spans="1:12" hidden="1">
      <c r="A33" s="36"/>
      <c r="B33" s="36" t="s">
        <v>142</v>
      </c>
      <c r="C33" s="78">
        <f t="shared" ref="C33" si="8">SUM(C34:C35)</f>
        <v>0</v>
      </c>
      <c r="D33" s="78">
        <f>SUM(D34:D35)</f>
        <v>0</v>
      </c>
      <c r="E33" s="78">
        <f>SUM(E34:E35)</f>
        <v>0</v>
      </c>
      <c r="F33" s="78">
        <f>SUM(F34:F35)</f>
        <v>0</v>
      </c>
      <c r="G33" s="78" t="e">
        <f t="shared" si="7"/>
        <v>#DIV/0!</v>
      </c>
      <c r="H33" s="78" t="e">
        <f t="shared" si="1"/>
        <v>#DIV/0!</v>
      </c>
    </row>
    <row r="34" spans="1:12" hidden="1">
      <c r="A34" s="14">
        <v>6323</v>
      </c>
      <c r="B34" s="14" t="s">
        <v>143</v>
      </c>
      <c r="C34" s="79">
        <v>0</v>
      </c>
      <c r="D34" s="79">
        <v>0</v>
      </c>
      <c r="E34" s="79">
        <v>0</v>
      </c>
      <c r="F34" s="79">
        <v>0</v>
      </c>
      <c r="G34" s="142" t="e">
        <f t="shared" si="7"/>
        <v>#DIV/0!</v>
      </c>
      <c r="H34" s="142" t="e">
        <f t="shared" si="1"/>
        <v>#DIV/0!</v>
      </c>
    </row>
    <row r="35" spans="1:12" hidden="1">
      <c r="A35" s="14">
        <v>6324</v>
      </c>
      <c r="B35" s="14" t="s">
        <v>144</v>
      </c>
      <c r="C35" s="79">
        <v>0</v>
      </c>
      <c r="D35" s="79">
        <v>0</v>
      </c>
      <c r="E35" s="79">
        <v>0</v>
      </c>
      <c r="F35" s="79">
        <v>0</v>
      </c>
      <c r="G35" s="44" t="e">
        <f t="shared" si="7"/>
        <v>#DIV/0!</v>
      </c>
      <c r="H35" s="44" t="e">
        <f t="shared" si="1"/>
        <v>#DIV/0!</v>
      </c>
    </row>
    <row r="36" spans="1:12">
      <c r="A36" s="36"/>
      <c r="B36" s="36" t="s">
        <v>48</v>
      </c>
      <c r="C36" s="78">
        <f t="shared" ref="C36" si="9">SUM(C37)</f>
        <v>38161.11</v>
      </c>
      <c r="D36" s="78">
        <f>SUM(D37)</f>
        <v>0</v>
      </c>
      <c r="E36" s="78">
        <f>SUM(E37)</f>
        <v>13481</v>
      </c>
      <c r="F36" s="78">
        <f>SUM(F37)</f>
        <v>53748.06</v>
      </c>
      <c r="G36" s="78">
        <f t="shared" si="7"/>
        <v>398.69490393887691</v>
      </c>
      <c r="H36" s="78">
        <f t="shared" si="1"/>
        <v>140.84511692663025</v>
      </c>
    </row>
    <row r="37" spans="1:12">
      <c r="A37" s="14">
        <v>6631</v>
      </c>
      <c r="B37" s="14" t="s">
        <v>118</v>
      </c>
      <c r="C37" s="79">
        <v>38161.11</v>
      </c>
      <c r="D37" s="79"/>
      <c r="E37" s="79">
        <v>13481</v>
      </c>
      <c r="F37" s="79">
        <v>53748.06</v>
      </c>
      <c r="G37" s="142">
        <f t="shared" si="7"/>
        <v>398.69490393887691</v>
      </c>
      <c r="H37" s="142">
        <f t="shared" si="1"/>
        <v>140.84511692663025</v>
      </c>
    </row>
    <row r="38" spans="1:12">
      <c r="A38" s="36"/>
      <c r="B38" s="36" t="s">
        <v>60</v>
      </c>
      <c r="C38" s="78">
        <f t="shared" ref="C38:F38" si="10">SUM(C39)</f>
        <v>0</v>
      </c>
      <c r="D38" s="78">
        <v>0</v>
      </c>
      <c r="E38" s="78">
        <f t="shared" si="10"/>
        <v>0</v>
      </c>
      <c r="F38" s="78">
        <f t="shared" si="10"/>
        <v>368</v>
      </c>
      <c r="G38" s="78"/>
      <c r="H38" s="78" t="e">
        <f t="shared" si="1"/>
        <v>#DIV/0!</v>
      </c>
      <c r="L38" s="15"/>
    </row>
    <row r="39" spans="1:12">
      <c r="A39" s="14">
        <v>6526</v>
      </c>
      <c r="B39" s="14" t="s">
        <v>410</v>
      </c>
      <c r="C39" s="79">
        <v>0</v>
      </c>
      <c r="D39" s="79">
        <v>0</v>
      </c>
      <c r="E39" s="79">
        <v>0</v>
      </c>
      <c r="F39" s="79">
        <v>368</v>
      </c>
      <c r="G39" s="44"/>
      <c r="H39" s="44" t="e">
        <f t="shared" si="1"/>
        <v>#DIV/0!</v>
      </c>
    </row>
    <row r="40" spans="1:12">
      <c r="A40" s="30"/>
      <c r="B40" s="30" t="s">
        <v>129</v>
      </c>
      <c r="C40" s="45">
        <f>C7+C10+C12+C18+C22+C25+C33+C36+C38</f>
        <v>6906417.6699999999</v>
      </c>
      <c r="D40" s="45">
        <f>D7+D10+D12+D18+D22+D25+D33+D36+D38</f>
        <v>6219019</v>
      </c>
      <c r="E40" s="45">
        <f>E7+E10+E12+E18+E22+E25+E33+E36+E38</f>
        <v>7170261</v>
      </c>
      <c r="F40" s="45">
        <f>F7+F10+F12+F18+F22+F25+F33+F36+F38</f>
        <v>7503538.3199999994</v>
      </c>
      <c r="G40" s="72">
        <f>(F40/E40)*100</f>
        <v>104.64805005006093</v>
      </c>
      <c r="H40" s="72">
        <f>(F40/C40)*100</f>
        <v>108.64588095495242</v>
      </c>
    </row>
  </sheetData>
  <mergeCells count="2">
    <mergeCell ref="A3:H3"/>
    <mergeCell ref="A1:H1"/>
  </mergeCells>
  <pageMargins left="0.17" right="0.17" top="0.17" bottom="0.17" header="0.17" footer="0.31496062992125984"/>
  <pageSetup paperSize="9" scale="8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pageSetUpPr fitToPage="1"/>
  </sheetPr>
  <dimension ref="A2:H97"/>
  <sheetViews>
    <sheetView topLeftCell="A79" zoomScale="80" zoomScaleNormal="80" workbookViewId="0">
      <selection activeCell="D96" sqref="D96"/>
    </sheetView>
  </sheetViews>
  <sheetFormatPr defaultRowHeight="15"/>
  <cols>
    <col min="1" max="1" width="7" customWidth="1"/>
    <col min="2" max="2" width="50.42578125" customWidth="1"/>
    <col min="3" max="4" width="16.140625" customWidth="1"/>
    <col min="5" max="5" width="20.140625" customWidth="1"/>
    <col min="6" max="6" width="16" customWidth="1"/>
    <col min="7" max="7" width="8.42578125" style="77" customWidth="1"/>
    <col min="8" max="8" width="8.28515625" style="77" customWidth="1"/>
  </cols>
  <sheetData>
    <row r="2" spans="1:8">
      <c r="A2" s="157" t="s">
        <v>145</v>
      </c>
      <c r="B2" s="157"/>
      <c r="C2" s="157"/>
      <c r="D2" s="157"/>
      <c r="E2" s="157"/>
      <c r="F2" s="157"/>
      <c r="H2" s="100"/>
    </row>
    <row r="3" spans="1:8" ht="41.25" customHeight="1">
      <c r="A3" s="47" t="s">
        <v>91</v>
      </c>
      <c r="B3" s="47" t="s">
        <v>146</v>
      </c>
      <c r="C3" s="56" t="s">
        <v>393</v>
      </c>
      <c r="D3" s="56" t="s">
        <v>400</v>
      </c>
      <c r="E3" s="56" t="s">
        <v>401</v>
      </c>
      <c r="F3" s="56" t="s">
        <v>283</v>
      </c>
      <c r="G3" s="101" t="s">
        <v>384</v>
      </c>
      <c r="H3" s="101" t="s">
        <v>383</v>
      </c>
    </row>
    <row r="4" spans="1:8">
      <c r="A4" s="47">
        <v>1</v>
      </c>
      <c r="B4" s="47">
        <v>2</v>
      </c>
      <c r="C4" s="21">
        <v>3</v>
      </c>
      <c r="D4" s="21">
        <v>4</v>
      </c>
      <c r="E4" s="20">
        <v>5</v>
      </c>
      <c r="F4" s="21">
        <v>6</v>
      </c>
      <c r="G4" s="21">
        <v>7</v>
      </c>
      <c r="H4" s="21">
        <v>8</v>
      </c>
    </row>
    <row r="5" spans="1:8">
      <c r="A5" s="22">
        <v>3</v>
      </c>
      <c r="B5" s="22" t="s">
        <v>147</v>
      </c>
      <c r="C5" s="41">
        <f>C6+C14+C46+C51+C56+C66+C70</f>
        <v>6273100.1399999997</v>
      </c>
      <c r="D5" s="41">
        <f t="shared" ref="D5:F5" si="0">D6+D14+D46+D51+D56+D66+D70</f>
        <v>5745260</v>
      </c>
      <c r="E5" s="41">
        <f t="shared" si="0"/>
        <v>6736851</v>
      </c>
      <c r="F5" s="41">
        <f t="shared" si="0"/>
        <v>7627723.5900000008</v>
      </c>
      <c r="G5" s="44">
        <f>F5/E5*100</f>
        <v>113.22387254816829</v>
      </c>
      <c r="H5" s="44">
        <f>F5/C5*100</f>
        <v>121.59416269098489</v>
      </c>
    </row>
    <row r="6" spans="1:8">
      <c r="A6" s="22">
        <v>31</v>
      </c>
      <c r="B6" s="22" t="s">
        <v>148</v>
      </c>
      <c r="C6" s="41">
        <f>SUM(C7+C10+C12)</f>
        <v>5266395.76</v>
      </c>
      <c r="D6" s="41">
        <f t="shared" ref="D6" si="1">SUM(D7+D10+D12)</f>
        <v>4959836</v>
      </c>
      <c r="E6" s="41">
        <f>SUM(E7+E10+E12)</f>
        <v>5582210</v>
      </c>
      <c r="F6" s="41">
        <f>SUM(F7+F10+F12)</f>
        <v>6160603.1500000004</v>
      </c>
      <c r="G6" s="44">
        <f t="shared" ref="G6:G72" si="2">F6/E6*100</f>
        <v>110.36136494327515</v>
      </c>
      <c r="H6" s="44">
        <f t="shared" ref="H6:H73" si="3">F6/C6*100</f>
        <v>116.97949471993347</v>
      </c>
    </row>
    <row r="7" spans="1:8">
      <c r="A7" s="22">
        <v>311</v>
      </c>
      <c r="B7" s="22" t="s">
        <v>149</v>
      </c>
      <c r="C7" s="41">
        <f>SUM(C8:C9)</f>
        <v>4226348.54</v>
      </c>
      <c r="D7" s="41">
        <f t="shared" ref="D7:E7" si="4">SUM(D8:D9)</f>
        <v>4037653</v>
      </c>
      <c r="E7" s="41">
        <f t="shared" si="4"/>
        <v>4486523</v>
      </c>
      <c r="F7" s="41">
        <f>SUM(F8:F9)</f>
        <v>5017903.04</v>
      </c>
      <c r="G7" s="44">
        <f t="shared" si="2"/>
        <v>111.84391654740207</v>
      </c>
      <c r="H7" s="44">
        <f t="shared" si="3"/>
        <v>118.72903979660892</v>
      </c>
    </row>
    <row r="8" spans="1:8">
      <c r="A8" s="29">
        <v>3111</v>
      </c>
      <c r="B8" s="29" t="s">
        <v>150</v>
      </c>
      <c r="C8" s="84">
        <v>4223817.97</v>
      </c>
      <c r="D8" s="84">
        <v>4037653</v>
      </c>
      <c r="E8" s="84">
        <v>4486523</v>
      </c>
      <c r="F8" s="84">
        <v>5017903.04</v>
      </c>
      <c r="G8" s="102">
        <f t="shared" si="2"/>
        <v>111.84391654740207</v>
      </c>
      <c r="H8" s="102">
        <f>F8/C8*100</f>
        <v>118.80017263149244</v>
      </c>
    </row>
    <row r="9" spans="1:8">
      <c r="A9" s="29">
        <v>3112</v>
      </c>
      <c r="B9" s="29" t="s">
        <v>151</v>
      </c>
      <c r="C9" s="84">
        <v>2530.5700000000002</v>
      </c>
      <c r="D9" s="84">
        <v>0</v>
      </c>
      <c r="E9" s="84">
        <v>0</v>
      </c>
      <c r="F9" s="84">
        <v>0</v>
      </c>
      <c r="G9" s="44" t="e">
        <f t="shared" si="2"/>
        <v>#DIV/0!</v>
      </c>
      <c r="H9" s="44">
        <f t="shared" si="3"/>
        <v>0</v>
      </c>
    </row>
    <row r="10" spans="1:8">
      <c r="A10" s="22">
        <v>312</v>
      </c>
      <c r="B10" s="22" t="s">
        <v>152</v>
      </c>
      <c r="C10" s="41">
        <f>SUM(C11)</f>
        <v>350066.2</v>
      </c>
      <c r="D10" s="41">
        <f t="shared" ref="D10:F10" si="5">SUM(D11)</f>
        <v>263114</v>
      </c>
      <c r="E10" s="41">
        <f t="shared" si="5"/>
        <v>359454</v>
      </c>
      <c r="F10" s="41">
        <f t="shared" si="5"/>
        <v>382655.7</v>
      </c>
      <c r="G10" s="44">
        <f t="shared" si="2"/>
        <v>106.45470630456192</v>
      </c>
      <c r="H10" s="44">
        <f t="shared" si="3"/>
        <v>109.30952488415049</v>
      </c>
    </row>
    <row r="11" spans="1:8">
      <c r="A11" s="29">
        <v>3121</v>
      </c>
      <c r="B11" s="29" t="s">
        <v>152</v>
      </c>
      <c r="C11" s="84">
        <v>350066.2</v>
      </c>
      <c r="D11" s="84">
        <v>263114</v>
      </c>
      <c r="E11" s="84">
        <v>359454</v>
      </c>
      <c r="F11" s="84">
        <v>382655.7</v>
      </c>
      <c r="G11" s="102">
        <f t="shared" si="2"/>
        <v>106.45470630456192</v>
      </c>
      <c r="H11" s="102">
        <f t="shared" si="3"/>
        <v>109.30952488415049</v>
      </c>
    </row>
    <row r="12" spans="1:8">
      <c r="A12" s="22">
        <v>313</v>
      </c>
      <c r="B12" s="22" t="s">
        <v>153</v>
      </c>
      <c r="C12" s="41">
        <f>SUM(C13)</f>
        <v>689981.02</v>
      </c>
      <c r="D12" s="41">
        <f t="shared" ref="D12:F12" si="6">SUM(D13)</f>
        <v>659069</v>
      </c>
      <c r="E12" s="41">
        <f t="shared" si="6"/>
        <v>736233</v>
      </c>
      <c r="F12" s="41">
        <f t="shared" si="6"/>
        <v>760044.41</v>
      </c>
      <c r="G12" s="44">
        <f t="shared" si="2"/>
        <v>103.23422204655319</v>
      </c>
      <c r="H12" s="44">
        <f t="shared" si="3"/>
        <v>110.15439381216603</v>
      </c>
    </row>
    <row r="13" spans="1:8">
      <c r="A13" s="29">
        <v>3132</v>
      </c>
      <c r="B13" s="29" t="s">
        <v>154</v>
      </c>
      <c r="C13" s="84">
        <v>689981.02</v>
      </c>
      <c r="D13" s="84">
        <v>659069</v>
      </c>
      <c r="E13" s="84">
        <v>736233</v>
      </c>
      <c r="F13" s="84">
        <v>760044.41</v>
      </c>
      <c r="G13" s="102">
        <f t="shared" si="2"/>
        <v>103.23422204655319</v>
      </c>
      <c r="H13" s="102">
        <f t="shared" si="3"/>
        <v>110.15439381216603</v>
      </c>
    </row>
    <row r="14" spans="1:8">
      <c r="A14" s="22">
        <v>32</v>
      </c>
      <c r="B14" s="22" t="s">
        <v>155</v>
      </c>
      <c r="C14" s="41">
        <f>SUM(C15+C20+C27+C37+C39)</f>
        <v>946963.94000000006</v>
      </c>
      <c r="D14" s="41">
        <f t="shared" ref="D14" si="7">SUM(D15+D20+D27+D37+D39)</f>
        <v>782924</v>
      </c>
      <c r="E14" s="41">
        <f>SUM(E15+E20+E27+E37+E39)</f>
        <v>1003321</v>
      </c>
      <c r="F14" s="41">
        <f>SUM(F15+F20+F27+F37+F39)</f>
        <v>1067900.58</v>
      </c>
      <c r="G14" s="44">
        <f t="shared" si="2"/>
        <v>106.43658211081002</v>
      </c>
      <c r="H14" s="44">
        <f t="shared" si="3"/>
        <v>112.77098682342645</v>
      </c>
    </row>
    <row r="15" spans="1:8">
      <c r="A15" s="22">
        <v>321</v>
      </c>
      <c r="B15" s="22" t="s">
        <v>156</v>
      </c>
      <c r="C15" s="41">
        <f>SUM(C16:C19)</f>
        <v>242066.09</v>
      </c>
      <c r="D15" s="41">
        <f>SUM(D16:D19)</f>
        <v>212421</v>
      </c>
      <c r="E15" s="41">
        <f t="shared" ref="E15" si="8">SUM(E16:E19)</f>
        <v>248190</v>
      </c>
      <c r="F15" s="41">
        <f>SUM(F16:F19)</f>
        <v>275557.55</v>
      </c>
      <c r="G15" s="44">
        <f t="shared" si="2"/>
        <v>111.02685442604457</v>
      </c>
      <c r="H15" s="44">
        <f t="shared" si="3"/>
        <v>113.83566777155775</v>
      </c>
    </row>
    <row r="16" spans="1:8">
      <c r="A16" s="29">
        <v>3211</v>
      </c>
      <c r="B16" s="29" t="s">
        <v>157</v>
      </c>
      <c r="C16" s="84">
        <v>143173.39000000001</v>
      </c>
      <c r="D16" s="84">
        <v>132684</v>
      </c>
      <c r="E16" s="84">
        <v>130794</v>
      </c>
      <c r="F16" s="84">
        <v>145458.6</v>
      </c>
      <c r="G16" s="84">
        <f t="shared" si="2"/>
        <v>111.2119822010184</v>
      </c>
      <c r="H16" s="84">
        <f t="shared" si="3"/>
        <v>101.59611363536199</v>
      </c>
    </row>
    <row r="17" spans="1:8">
      <c r="A17" s="29">
        <v>3212</v>
      </c>
      <c r="B17" s="29" t="s">
        <v>158</v>
      </c>
      <c r="C17" s="84">
        <v>51078.18</v>
      </c>
      <c r="D17" s="84">
        <v>47432</v>
      </c>
      <c r="E17" s="84">
        <v>55133</v>
      </c>
      <c r="F17" s="84">
        <v>56523.6</v>
      </c>
      <c r="G17" s="84">
        <f t="shared" si="2"/>
        <v>102.52226434258974</v>
      </c>
      <c r="H17" s="84">
        <f t="shared" si="3"/>
        <v>110.660951506103</v>
      </c>
    </row>
    <row r="18" spans="1:8">
      <c r="A18" s="29">
        <v>3213</v>
      </c>
      <c r="B18" s="29" t="s">
        <v>159</v>
      </c>
      <c r="C18" s="84">
        <v>46534.09</v>
      </c>
      <c r="D18" s="84">
        <v>32305</v>
      </c>
      <c r="E18" s="84">
        <v>60158</v>
      </c>
      <c r="F18" s="84">
        <v>71383.06</v>
      </c>
      <c r="G18" s="84">
        <f t="shared" si="2"/>
        <v>118.65929718408192</v>
      </c>
      <c r="H18" s="84">
        <f t="shared" si="3"/>
        <v>153.39949701390961</v>
      </c>
    </row>
    <row r="19" spans="1:8">
      <c r="A19" s="29">
        <v>3214</v>
      </c>
      <c r="B19" s="29" t="s">
        <v>160</v>
      </c>
      <c r="C19" s="84">
        <v>1280.43</v>
      </c>
      <c r="D19" s="84">
        <v>0</v>
      </c>
      <c r="E19" s="84">
        <v>2105</v>
      </c>
      <c r="F19" s="84">
        <v>2192.29</v>
      </c>
      <c r="G19" s="84">
        <v>0</v>
      </c>
      <c r="H19" s="84">
        <f t="shared" si="3"/>
        <v>171.21513866435492</v>
      </c>
    </row>
    <row r="20" spans="1:8">
      <c r="A20" s="22">
        <v>322</v>
      </c>
      <c r="B20" s="22" t="s">
        <v>161</v>
      </c>
      <c r="C20" s="41">
        <f>SUM(C21:C26)</f>
        <v>91382.060000000012</v>
      </c>
      <c r="D20" s="41">
        <f>SUM(D21:D26)</f>
        <v>90149</v>
      </c>
      <c r="E20" s="41">
        <f>SUM(E21:E26)</f>
        <v>104004</v>
      </c>
      <c r="F20" s="41">
        <f>SUM(F21:F26)</f>
        <v>98869.060000000012</v>
      </c>
      <c r="G20" s="44">
        <f t="shared" si="2"/>
        <v>95.062747586631289</v>
      </c>
      <c r="H20" s="44">
        <f t="shared" si="3"/>
        <v>108.19307422047611</v>
      </c>
    </row>
    <row r="21" spans="1:8">
      <c r="A21" s="29">
        <v>3221</v>
      </c>
      <c r="B21" s="29" t="s">
        <v>162</v>
      </c>
      <c r="C21" s="84">
        <v>45487.9</v>
      </c>
      <c r="D21" s="84">
        <v>44595</v>
      </c>
      <c r="E21" s="84">
        <v>45635</v>
      </c>
      <c r="F21" s="84">
        <v>46621.22</v>
      </c>
      <c r="G21" s="84">
        <f t="shared" si="2"/>
        <v>102.16110441547059</v>
      </c>
      <c r="H21" s="84">
        <f t="shared" si="3"/>
        <v>102.49147575509092</v>
      </c>
    </row>
    <row r="22" spans="1:8">
      <c r="A22" s="29">
        <v>3222</v>
      </c>
      <c r="B22" s="29" t="s">
        <v>163</v>
      </c>
      <c r="C22" s="84">
        <v>0</v>
      </c>
      <c r="D22" s="84">
        <v>0</v>
      </c>
      <c r="E22" s="84">
        <v>0</v>
      </c>
      <c r="F22" s="84">
        <v>0</v>
      </c>
      <c r="G22" s="84" t="e">
        <f t="shared" si="2"/>
        <v>#DIV/0!</v>
      </c>
      <c r="H22" s="84" t="e">
        <f t="shared" si="3"/>
        <v>#DIV/0!</v>
      </c>
    </row>
    <row r="23" spans="1:8">
      <c r="A23" s="29">
        <v>3223</v>
      </c>
      <c r="B23" s="29" t="s">
        <v>164</v>
      </c>
      <c r="C23" s="84">
        <v>42194.94</v>
      </c>
      <c r="D23" s="84">
        <v>41654</v>
      </c>
      <c r="E23" s="84">
        <v>51654</v>
      </c>
      <c r="F23" s="84">
        <v>43338.73</v>
      </c>
      <c r="G23" s="84">
        <f t="shared" si="2"/>
        <v>83.901982421496896</v>
      </c>
      <c r="H23" s="84">
        <f t="shared" si="3"/>
        <v>102.71072787400574</v>
      </c>
    </row>
    <row r="24" spans="1:8">
      <c r="A24" s="29">
        <v>3224</v>
      </c>
      <c r="B24" s="29" t="s">
        <v>165</v>
      </c>
      <c r="C24" s="84">
        <v>461.88</v>
      </c>
      <c r="D24" s="84">
        <v>2500</v>
      </c>
      <c r="E24" s="84">
        <v>3136</v>
      </c>
      <c r="F24" s="84">
        <v>1407.78</v>
      </c>
      <c r="G24" s="84">
        <f t="shared" si="2"/>
        <v>44.890943877551024</v>
      </c>
      <c r="H24" s="84">
        <f t="shared" si="3"/>
        <v>304.79345284489477</v>
      </c>
    </row>
    <row r="25" spans="1:8">
      <c r="A25" s="29">
        <v>3225</v>
      </c>
      <c r="B25" s="29" t="s">
        <v>276</v>
      </c>
      <c r="C25" s="84">
        <v>2703.1</v>
      </c>
      <c r="D25" s="84">
        <v>1400</v>
      </c>
      <c r="E25" s="84">
        <v>3579</v>
      </c>
      <c r="F25" s="84">
        <v>5300.75</v>
      </c>
      <c r="G25" s="84">
        <f t="shared" si="2"/>
        <v>148.10701313215981</v>
      </c>
      <c r="H25" s="84">
        <f t="shared" si="3"/>
        <v>196.09892345825165</v>
      </c>
    </row>
    <row r="26" spans="1:8">
      <c r="A26" s="29">
        <v>3227</v>
      </c>
      <c r="B26" s="29" t="s">
        <v>166</v>
      </c>
      <c r="C26" s="84">
        <v>534.24</v>
      </c>
      <c r="D26" s="84">
        <v>0</v>
      </c>
      <c r="E26" s="84">
        <v>0</v>
      </c>
      <c r="F26" s="84">
        <v>2200.58</v>
      </c>
      <c r="G26" s="84" t="e">
        <f t="shared" si="2"/>
        <v>#DIV/0!</v>
      </c>
      <c r="H26" s="84">
        <f t="shared" si="3"/>
        <v>411.90850554058096</v>
      </c>
    </row>
    <row r="27" spans="1:8">
      <c r="A27" s="22">
        <v>323</v>
      </c>
      <c r="B27" s="22" t="s">
        <v>167</v>
      </c>
      <c r="C27" s="41">
        <f>SUM(C28:C36)</f>
        <v>457076.76</v>
      </c>
      <c r="D27" s="41">
        <f>SUM(D28:D36)</f>
        <v>359669</v>
      </c>
      <c r="E27" s="41">
        <f>SUM(E28:E36)</f>
        <v>507303</v>
      </c>
      <c r="F27" s="41">
        <f>SUM(F28:F36)</f>
        <v>543153.15</v>
      </c>
      <c r="G27" s="44">
        <f t="shared" si="2"/>
        <v>107.06681214185605</v>
      </c>
      <c r="H27" s="44">
        <f t="shared" si="3"/>
        <v>118.8319331746379</v>
      </c>
    </row>
    <row r="28" spans="1:8">
      <c r="A28" s="29">
        <v>3231</v>
      </c>
      <c r="B28" s="29" t="s">
        <v>168</v>
      </c>
      <c r="C28" s="84">
        <v>32373.14</v>
      </c>
      <c r="D28" s="84">
        <v>25645</v>
      </c>
      <c r="E28" s="84">
        <v>26068</v>
      </c>
      <c r="F28" s="84">
        <v>26651.49</v>
      </c>
      <c r="G28" s="84">
        <f t="shared" si="2"/>
        <v>102.23833819241983</v>
      </c>
      <c r="H28" s="84">
        <f t="shared" si="3"/>
        <v>82.325934401173328</v>
      </c>
    </row>
    <row r="29" spans="1:8">
      <c r="A29" s="29">
        <v>3232</v>
      </c>
      <c r="B29" s="29" t="s">
        <v>169</v>
      </c>
      <c r="C29" s="84">
        <v>26130.67</v>
      </c>
      <c r="D29" s="84">
        <v>18458</v>
      </c>
      <c r="E29" s="84">
        <v>41878</v>
      </c>
      <c r="F29" s="84">
        <v>35823.699999999997</v>
      </c>
      <c r="G29" s="84">
        <f t="shared" si="2"/>
        <v>85.543005874206017</v>
      </c>
      <c r="H29" s="84">
        <f t="shared" si="3"/>
        <v>137.09445643758846</v>
      </c>
    </row>
    <row r="30" spans="1:8">
      <c r="A30" s="29">
        <v>3233</v>
      </c>
      <c r="B30" s="29" t="s">
        <v>170</v>
      </c>
      <c r="C30" s="84">
        <v>34261.64</v>
      </c>
      <c r="D30" s="84">
        <v>30051</v>
      </c>
      <c r="E30" s="84">
        <v>33061</v>
      </c>
      <c r="F30" s="84">
        <v>26588.06</v>
      </c>
      <c r="G30" s="84">
        <f t="shared" si="2"/>
        <v>80.421221378663688</v>
      </c>
      <c r="H30" s="84">
        <f t="shared" si="3"/>
        <v>77.602998572164097</v>
      </c>
    </row>
    <row r="31" spans="1:8">
      <c r="A31" s="29">
        <v>3234</v>
      </c>
      <c r="B31" s="29" t="s">
        <v>171</v>
      </c>
      <c r="C31" s="84">
        <v>20502.009999999998</v>
      </c>
      <c r="D31" s="84">
        <v>21938</v>
      </c>
      <c r="E31" s="84">
        <v>24938</v>
      </c>
      <c r="F31" s="84">
        <v>20584.12</v>
      </c>
      <c r="G31" s="84">
        <f t="shared" si="2"/>
        <v>82.541182131686568</v>
      </c>
      <c r="H31" s="84">
        <f t="shared" si="3"/>
        <v>100.40049731709233</v>
      </c>
    </row>
    <row r="32" spans="1:8">
      <c r="A32" s="29">
        <v>3235</v>
      </c>
      <c r="B32" s="29" t="s">
        <v>172</v>
      </c>
      <c r="C32" s="84">
        <v>111966.63</v>
      </c>
      <c r="D32" s="84">
        <v>76888</v>
      </c>
      <c r="E32" s="84">
        <v>143013</v>
      </c>
      <c r="F32" s="84">
        <v>147742.81</v>
      </c>
      <c r="G32" s="84">
        <f t="shared" si="2"/>
        <v>103.30725878067028</v>
      </c>
      <c r="H32" s="84">
        <f t="shared" si="3"/>
        <v>131.95253800172426</v>
      </c>
    </row>
    <row r="33" spans="1:8">
      <c r="A33" s="29">
        <v>3236</v>
      </c>
      <c r="B33" s="29" t="s">
        <v>173</v>
      </c>
      <c r="C33" s="84">
        <v>0</v>
      </c>
      <c r="D33" s="84">
        <v>8860</v>
      </c>
      <c r="E33" s="84">
        <v>2291</v>
      </c>
      <c r="F33" s="84">
        <v>10524.92</v>
      </c>
      <c r="G33" s="84">
        <f t="shared" si="2"/>
        <v>459.402880838062</v>
      </c>
      <c r="H33" s="84" t="e">
        <f t="shared" si="3"/>
        <v>#DIV/0!</v>
      </c>
    </row>
    <row r="34" spans="1:8">
      <c r="A34" s="29">
        <v>3237</v>
      </c>
      <c r="B34" s="29" t="s">
        <v>174</v>
      </c>
      <c r="C34" s="84">
        <v>186064.32</v>
      </c>
      <c r="D34" s="84">
        <v>132303</v>
      </c>
      <c r="E34" s="84">
        <v>164158</v>
      </c>
      <c r="F34" s="84">
        <v>192287.27</v>
      </c>
      <c r="G34" s="84">
        <f t="shared" si="2"/>
        <v>117.13548532511359</v>
      </c>
      <c r="H34" s="84">
        <f t="shared" si="3"/>
        <v>103.34451548797747</v>
      </c>
    </row>
    <row r="35" spans="1:8">
      <c r="A35" s="29">
        <v>3238</v>
      </c>
      <c r="B35" s="29" t="s">
        <v>175</v>
      </c>
      <c r="C35" s="84">
        <v>17869.12</v>
      </c>
      <c r="D35" s="84">
        <v>14493</v>
      </c>
      <c r="E35" s="84">
        <v>29493</v>
      </c>
      <c r="F35" s="84">
        <v>30365.19</v>
      </c>
      <c r="G35" s="84">
        <f t="shared" si="2"/>
        <v>102.95727799816905</v>
      </c>
      <c r="H35" s="84">
        <f t="shared" si="3"/>
        <v>169.93108782077687</v>
      </c>
    </row>
    <row r="36" spans="1:8">
      <c r="A36" s="29">
        <v>3239</v>
      </c>
      <c r="B36" s="29" t="s">
        <v>176</v>
      </c>
      <c r="C36" s="84">
        <v>27909.23</v>
      </c>
      <c r="D36" s="84">
        <v>31033</v>
      </c>
      <c r="E36" s="84">
        <v>42403</v>
      </c>
      <c r="F36" s="84">
        <v>52585.59</v>
      </c>
      <c r="G36" s="84">
        <f t="shared" si="2"/>
        <v>124.0138433601396</v>
      </c>
      <c r="H36" s="84">
        <f t="shared" si="3"/>
        <v>188.41648443901892</v>
      </c>
    </row>
    <row r="37" spans="1:8">
      <c r="A37" s="22">
        <v>324</v>
      </c>
      <c r="B37" s="22" t="s">
        <v>177</v>
      </c>
      <c r="C37" s="41">
        <f>SUM(C38)</f>
        <v>37137.64</v>
      </c>
      <c r="D37" s="41">
        <f>D38</f>
        <v>27118</v>
      </c>
      <c r="E37" s="41">
        <f t="shared" ref="E37" si="9">SUM(E38)</f>
        <v>30018</v>
      </c>
      <c r="F37" s="41">
        <f>SUM(F38)</f>
        <v>30022.22</v>
      </c>
      <c r="G37" s="44">
        <f t="shared" si="2"/>
        <v>100.01405823172765</v>
      </c>
      <c r="H37" s="44">
        <f t="shared" si="3"/>
        <v>80.840408814345778</v>
      </c>
    </row>
    <row r="38" spans="1:8">
      <c r="A38" s="29">
        <v>3241</v>
      </c>
      <c r="B38" s="29" t="s">
        <v>177</v>
      </c>
      <c r="C38" s="84">
        <v>37137.64</v>
      </c>
      <c r="D38" s="84">
        <v>27118</v>
      </c>
      <c r="E38" s="84">
        <v>30018</v>
      </c>
      <c r="F38" s="84">
        <v>30022.22</v>
      </c>
      <c r="G38" s="84">
        <f t="shared" si="2"/>
        <v>100.01405823172765</v>
      </c>
      <c r="H38" s="84">
        <f t="shared" si="3"/>
        <v>80.840408814345778</v>
      </c>
    </row>
    <row r="39" spans="1:8">
      <c r="A39" s="22">
        <v>329</v>
      </c>
      <c r="B39" s="22" t="s">
        <v>178</v>
      </c>
      <c r="C39" s="41">
        <f>SUM(C40:C45)</f>
        <v>119301.39</v>
      </c>
      <c r="D39" s="41">
        <f>SUM(D40:D45)</f>
        <v>93567</v>
      </c>
      <c r="E39" s="41">
        <f>SUM(E40:E45)</f>
        <v>113806</v>
      </c>
      <c r="F39" s="41">
        <f>SUM(F40:F45)</f>
        <v>120298.59999999999</v>
      </c>
      <c r="G39" s="44">
        <f t="shared" si="2"/>
        <v>105.70497161836809</v>
      </c>
      <c r="H39" s="44">
        <f t="shared" si="3"/>
        <v>100.83587458620558</v>
      </c>
    </row>
    <row r="40" spans="1:8">
      <c r="A40" s="29">
        <v>3292</v>
      </c>
      <c r="B40" s="29" t="s">
        <v>179</v>
      </c>
      <c r="C40" s="84">
        <v>6398.8</v>
      </c>
      <c r="D40" s="84">
        <v>6500</v>
      </c>
      <c r="E40" s="84">
        <v>7000</v>
      </c>
      <c r="F40" s="84">
        <v>6860.79</v>
      </c>
      <c r="G40" s="84">
        <f t="shared" si="2"/>
        <v>98.011285714285705</v>
      </c>
      <c r="H40" s="84">
        <f t="shared" si="3"/>
        <v>107.2199474901544</v>
      </c>
    </row>
    <row r="41" spans="1:8">
      <c r="A41" s="29">
        <v>3293</v>
      </c>
      <c r="B41" s="29" t="s">
        <v>180</v>
      </c>
      <c r="C41" s="84">
        <v>74856.09</v>
      </c>
      <c r="D41" s="84">
        <v>30101</v>
      </c>
      <c r="E41" s="84">
        <v>69561</v>
      </c>
      <c r="F41" s="84">
        <v>74373.75</v>
      </c>
      <c r="G41" s="84">
        <f t="shared" si="2"/>
        <v>106.91874757407167</v>
      </c>
      <c r="H41" s="84">
        <f t="shared" si="3"/>
        <v>99.355643608956868</v>
      </c>
    </row>
    <row r="42" spans="1:8">
      <c r="A42" s="29">
        <v>3294</v>
      </c>
      <c r="B42" s="29" t="s">
        <v>181</v>
      </c>
      <c r="C42" s="84">
        <v>20108.849999999999</v>
      </c>
      <c r="D42" s="84">
        <v>4000</v>
      </c>
      <c r="E42" s="84">
        <v>7500</v>
      </c>
      <c r="F42" s="84">
        <v>17805.060000000001</v>
      </c>
      <c r="G42" s="84">
        <f t="shared" si="2"/>
        <v>237.40080000000003</v>
      </c>
      <c r="H42" s="84">
        <f t="shared" si="3"/>
        <v>88.543402531721114</v>
      </c>
    </row>
    <row r="43" spans="1:8">
      <c r="A43" s="29">
        <v>3295</v>
      </c>
      <c r="B43" s="29" t="s">
        <v>182</v>
      </c>
      <c r="C43" s="84">
        <v>6422.58</v>
      </c>
      <c r="D43" s="84">
        <v>5399</v>
      </c>
      <c r="E43" s="84">
        <v>8409</v>
      </c>
      <c r="F43" s="84">
        <v>8935.02</v>
      </c>
      <c r="G43" s="84">
        <f t="shared" si="2"/>
        <v>106.25544059935783</v>
      </c>
      <c r="H43" s="84">
        <f t="shared" si="3"/>
        <v>139.1188587763796</v>
      </c>
    </row>
    <row r="44" spans="1:8">
      <c r="A44" s="29">
        <v>3296</v>
      </c>
      <c r="B44" s="29" t="s">
        <v>183</v>
      </c>
      <c r="C44" s="84">
        <v>1276.3499999999999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</row>
    <row r="45" spans="1:8">
      <c r="A45" s="29">
        <v>3299</v>
      </c>
      <c r="B45" s="29" t="s">
        <v>178</v>
      </c>
      <c r="C45" s="84">
        <v>10238.719999999999</v>
      </c>
      <c r="D45" s="84">
        <v>47567</v>
      </c>
      <c r="E45" s="84">
        <v>21336</v>
      </c>
      <c r="F45" s="84">
        <v>12323.98</v>
      </c>
      <c r="G45" s="84">
        <f t="shared" si="2"/>
        <v>57.761436070491193</v>
      </c>
      <c r="H45" s="84">
        <f t="shared" si="3"/>
        <v>120.36641298912365</v>
      </c>
    </row>
    <row r="46" spans="1:8">
      <c r="A46" s="22">
        <v>34</v>
      </c>
      <c r="B46" s="22" t="s">
        <v>184</v>
      </c>
      <c r="C46" s="41">
        <f>SUM(C47)</f>
        <v>5151.2999999999993</v>
      </c>
      <c r="D46" s="41">
        <f>SUM(D47)</f>
        <v>2500</v>
      </c>
      <c r="E46" s="41">
        <f t="shared" ref="E46:F46" si="10">SUM(E47)</f>
        <v>5279</v>
      </c>
      <c r="F46" s="41">
        <f t="shared" si="10"/>
        <v>4182.3499999999995</v>
      </c>
      <c r="G46" s="44">
        <f t="shared" si="2"/>
        <v>79.226179200606168</v>
      </c>
      <c r="H46" s="44">
        <f t="shared" si="3"/>
        <v>81.190185001844199</v>
      </c>
    </row>
    <row r="47" spans="1:8">
      <c r="A47" s="22">
        <v>343</v>
      </c>
      <c r="B47" s="22" t="s">
        <v>185</v>
      </c>
      <c r="C47" s="41">
        <f>SUM(C48:C50)</f>
        <v>5151.2999999999993</v>
      </c>
      <c r="D47" s="41">
        <f>SUM(D48:D50)</f>
        <v>2500</v>
      </c>
      <c r="E47" s="41">
        <f>SUM(E48:E50)</f>
        <v>5279</v>
      </c>
      <c r="F47" s="41">
        <f>SUM(F48:F50)</f>
        <v>4182.3499999999995</v>
      </c>
      <c r="G47" s="44">
        <f t="shared" si="2"/>
        <v>79.226179200606168</v>
      </c>
      <c r="H47" s="44">
        <f t="shared" si="3"/>
        <v>81.190185001844199</v>
      </c>
    </row>
    <row r="48" spans="1:8">
      <c r="A48" s="29">
        <v>3431</v>
      </c>
      <c r="B48" s="29" t="s">
        <v>186</v>
      </c>
      <c r="C48" s="84">
        <v>3654.45</v>
      </c>
      <c r="D48" s="84">
        <v>2500</v>
      </c>
      <c r="E48" s="84">
        <v>4184</v>
      </c>
      <c r="F48" s="84">
        <v>3362.49</v>
      </c>
      <c r="G48" s="84">
        <f t="shared" si="2"/>
        <v>80.365439770554488</v>
      </c>
      <c r="H48" s="84">
        <f t="shared" si="3"/>
        <v>92.010836103928085</v>
      </c>
    </row>
    <row r="49" spans="1:8" ht="30">
      <c r="A49" s="29">
        <v>3432</v>
      </c>
      <c r="B49" s="29" t="s">
        <v>187</v>
      </c>
      <c r="C49" s="84">
        <v>597.19000000000005</v>
      </c>
      <c r="D49" s="84">
        <v>0</v>
      </c>
      <c r="E49" s="84">
        <v>1085</v>
      </c>
      <c r="F49" s="84">
        <v>804.75</v>
      </c>
      <c r="G49" s="84">
        <f t="shared" si="2"/>
        <v>74.170506912442391</v>
      </c>
      <c r="H49" s="84">
        <f t="shared" si="3"/>
        <v>134.75610777139602</v>
      </c>
    </row>
    <row r="50" spans="1:8">
      <c r="A50" s="29">
        <v>3433</v>
      </c>
      <c r="B50" s="29" t="s">
        <v>188</v>
      </c>
      <c r="C50" s="84">
        <v>899.66</v>
      </c>
      <c r="D50" s="84">
        <v>0</v>
      </c>
      <c r="E50" s="84">
        <v>10</v>
      </c>
      <c r="F50" s="84">
        <v>15.11</v>
      </c>
      <c r="G50" s="84">
        <f t="shared" si="2"/>
        <v>151.1</v>
      </c>
      <c r="H50" s="84">
        <f t="shared" si="3"/>
        <v>1.6795233754974099</v>
      </c>
    </row>
    <row r="51" spans="1:8" s="50" customFormat="1">
      <c r="A51" s="22">
        <v>35</v>
      </c>
      <c r="B51" s="22" t="s">
        <v>189</v>
      </c>
      <c r="C51" s="41">
        <f>C52+C54</f>
        <v>0</v>
      </c>
      <c r="D51" s="41">
        <f>D52+D54</f>
        <v>0</v>
      </c>
      <c r="E51" s="41">
        <f>E52+E54</f>
        <v>0</v>
      </c>
      <c r="F51" s="41">
        <f>F52+F54</f>
        <v>0</v>
      </c>
      <c r="G51" s="44" t="e">
        <f t="shared" si="2"/>
        <v>#DIV/0!</v>
      </c>
      <c r="H51" s="44" t="e">
        <f t="shared" si="3"/>
        <v>#DIV/0!</v>
      </c>
    </row>
    <row r="52" spans="1:8" s="50" customFormat="1" ht="30">
      <c r="A52" s="22">
        <v>352</v>
      </c>
      <c r="B52" s="22" t="s">
        <v>278</v>
      </c>
      <c r="C52" s="41">
        <f t="shared" ref="C52:E52" si="11">SUM(C53)</f>
        <v>0</v>
      </c>
      <c r="D52" s="41">
        <f t="shared" si="11"/>
        <v>0</v>
      </c>
      <c r="E52" s="41">
        <f t="shared" si="11"/>
        <v>0</v>
      </c>
      <c r="F52" s="41">
        <f t="shared" ref="F52" si="12">SUM(F53)</f>
        <v>0</v>
      </c>
      <c r="G52" s="44" t="e">
        <f t="shared" si="2"/>
        <v>#DIV/0!</v>
      </c>
      <c r="H52" s="44" t="e">
        <f t="shared" si="3"/>
        <v>#DIV/0!</v>
      </c>
    </row>
    <row r="53" spans="1:8" s="13" customFormat="1" ht="15" customHeight="1">
      <c r="A53" s="59">
        <v>3522</v>
      </c>
      <c r="B53" s="39" t="s">
        <v>278</v>
      </c>
      <c r="C53" s="64">
        <v>0</v>
      </c>
      <c r="D53" s="64">
        <v>0</v>
      </c>
      <c r="E53" s="64">
        <v>0</v>
      </c>
      <c r="F53" s="64">
        <v>0</v>
      </c>
      <c r="G53" s="44" t="e">
        <f t="shared" si="2"/>
        <v>#DIV/0!</v>
      </c>
      <c r="H53" s="44" t="e">
        <f t="shared" si="3"/>
        <v>#DIV/0!</v>
      </c>
    </row>
    <row r="54" spans="1:8" s="50" customFormat="1">
      <c r="A54" s="22">
        <v>353</v>
      </c>
      <c r="B54" s="22" t="s">
        <v>189</v>
      </c>
      <c r="C54" s="41">
        <f>SUM(C55)</f>
        <v>0</v>
      </c>
      <c r="D54" s="41">
        <f t="shared" ref="D54:E54" si="13">SUM(D55)</f>
        <v>0</v>
      </c>
      <c r="E54" s="41">
        <f t="shared" si="13"/>
        <v>0</v>
      </c>
      <c r="F54" s="41">
        <f>SUM(F55)</f>
        <v>0</v>
      </c>
      <c r="G54" s="44" t="e">
        <f t="shared" si="2"/>
        <v>#DIV/0!</v>
      </c>
      <c r="H54" s="44" t="e">
        <f t="shared" si="3"/>
        <v>#DIV/0!</v>
      </c>
    </row>
    <row r="55" spans="1:8" s="13" customFormat="1" ht="15" customHeight="1">
      <c r="A55" s="59">
        <v>3531</v>
      </c>
      <c r="B55" s="39" t="s">
        <v>274</v>
      </c>
      <c r="C55" s="64">
        <v>0</v>
      </c>
      <c r="D55" s="64">
        <v>0</v>
      </c>
      <c r="E55" s="64">
        <v>0</v>
      </c>
      <c r="F55" s="64">
        <v>0</v>
      </c>
      <c r="G55" s="142" t="e">
        <f t="shared" si="2"/>
        <v>#DIV/0!</v>
      </c>
      <c r="H55" s="142" t="e">
        <f t="shared" si="3"/>
        <v>#DIV/0!</v>
      </c>
    </row>
    <row r="56" spans="1:8">
      <c r="A56" s="22">
        <v>36</v>
      </c>
      <c r="B56" s="22" t="s">
        <v>190</v>
      </c>
      <c r="C56" s="41">
        <f>C57+C63+C61+C59</f>
        <v>50746.63</v>
      </c>
      <c r="D56" s="41">
        <f t="shared" ref="D56" si="14">D57+D63+D61</f>
        <v>0</v>
      </c>
      <c r="E56" s="41">
        <f>E57+E63+E61+E59</f>
        <v>141683</v>
      </c>
      <c r="F56" s="41">
        <f>F57+F63+F61+F59</f>
        <v>391585.36</v>
      </c>
      <c r="G56" s="44">
        <f t="shared" si="2"/>
        <v>276.38133015252356</v>
      </c>
      <c r="H56" s="44">
        <f t="shared" si="3"/>
        <v>771.64800894167752</v>
      </c>
    </row>
    <row r="57" spans="1:8" ht="18.75" customHeight="1">
      <c r="A57" s="22">
        <v>361</v>
      </c>
      <c r="B57" s="22" t="s">
        <v>190</v>
      </c>
      <c r="C57" s="41">
        <f t="shared" ref="C57" si="15">SUM(C58)</f>
        <v>0</v>
      </c>
      <c r="D57" s="41">
        <f t="shared" ref="D57:F57" si="16">SUM(D58)</f>
        <v>0</v>
      </c>
      <c r="E57" s="41">
        <f t="shared" si="16"/>
        <v>0</v>
      </c>
      <c r="F57" s="41">
        <f t="shared" si="16"/>
        <v>0</v>
      </c>
      <c r="G57" s="44" t="e">
        <f t="shared" si="2"/>
        <v>#DIV/0!</v>
      </c>
      <c r="H57" s="44" t="e">
        <f t="shared" si="3"/>
        <v>#DIV/0!</v>
      </c>
    </row>
    <row r="58" spans="1:8" s="13" customFormat="1" ht="15" customHeight="1">
      <c r="A58" s="59">
        <v>3611</v>
      </c>
      <c r="B58" s="39" t="s">
        <v>191</v>
      </c>
      <c r="C58" s="64">
        <v>0</v>
      </c>
      <c r="D58" s="64">
        <v>0</v>
      </c>
      <c r="E58" s="64">
        <v>0</v>
      </c>
      <c r="F58" s="64">
        <v>0</v>
      </c>
      <c r="G58" s="142" t="e">
        <f t="shared" si="2"/>
        <v>#DIV/0!</v>
      </c>
      <c r="H58" s="142" t="e">
        <f t="shared" si="3"/>
        <v>#DIV/0!</v>
      </c>
    </row>
    <row r="59" spans="1:8" s="13" customFormat="1" ht="15" customHeight="1">
      <c r="A59" s="150">
        <v>362</v>
      </c>
      <c r="B59" s="152" t="s">
        <v>407</v>
      </c>
      <c r="C59" s="137">
        <f>C60</f>
        <v>0</v>
      </c>
      <c r="D59" s="137">
        <f t="shared" ref="D59:F59" si="17">D60</f>
        <v>0</v>
      </c>
      <c r="E59" s="137">
        <f t="shared" si="17"/>
        <v>42729</v>
      </c>
      <c r="F59" s="137">
        <f t="shared" si="17"/>
        <v>161163.63</v>
      </c>
      <c r="G59" s="142">
        <f t="shared" si="2"/>
        <v>377.17622691848629</v>
      </c>
      <c r="H59" s="142" t="e">
        <f t="shared" si="3"/>
        <v>#DIV/0!</v>
      </c>
    </row>
    <row r="60" spans="1:8" s="13" customFormat="1" ht="15" customHeight="1">
      <c r="A60" s="59">
        <v>3621</v>
      </c>
      <c r="B60" s="153" t="s">
        <v>407</v>
      </c>
      <c r="C60" s="64">
        <v>0</v>
      </c>
      <c r="D60" s="64">
        <v>0</v>
      </c>
      <c r="E60" s="64">
        <v>42729</v>
      </c>
      <c r="F60" s="64">
        <v>161163.63</v>
      </c>
      <c r="G60" s="142">
        <f t="shared" si="2"/>
        <v>377.17622691848629</v>
      </c>
      <c r="H60" s="142" t="e">
        <f t="shared" si="3"/>
        <v>#DIV/0!</v>
      </c>
    </row>
    <row r="61" spans="1:8" s="13" customFormat="1" ht="15" customHeight="1">
      <c r="A61" s="150">
        <v>368</v>
      </c>
      <c r="B61" s="152" t="s">
        <v>388</v>
      </c>
      <c r="C61" s="137">
        <f>C62</f>
        <v>0</v>
      </c>
      <c r="D61" s="137">
        <f t="shared" ref="D61:F61" si="18">D62</f>
        <v>0</v>
      </c>
      <c r="E61" s="137">
        <f t="shared" si="18"/>
        <v>26500</v>
      </c>
      <c r="F61" s="137">
        <f t="shared" si="18"/>
        <v>75593.5</v>
      </c>
      <c r="G61" s="142">
        <f t="shared" si="2"/>
        <v>285.25849056603772</v>
      </c>
      <c r="H61" s="142" t="e">
        <f t="shared" si="3"/>
        <v>#DIV/0!</v>
      </c>
    </row>
    <row r="62" spans="1:8" s="13" customFormat="1" ht="15" customHeight="1">
      <c r="A62" s="59">
        <v>3681</v>
      </c>
      <c r="B62" s="153" t="s">
        <v>389</v>
      </c>
      <c r="C62" s="64">
        <v>0</v>
      </c>
      <c r="D62" s="64">
        <v>0</v>
      </c>
      <c r="E62" s="64">
        <v>26500</v>
      </c>
      <c r="F62" s="64">
        <v>75593.5</v>
      </c>
      <c r="G62" s="142"/>
      <c r="H62" s="142"/>
    </row>
    <row r="63" spans="1:8">
      <c r="A63" s="22">
        <v>369</v>
      </c>
      <c r="B63" s="22" t="s">
        <v>192</v>
      </c>
      <c r="C63" s="41">
        <f t="shared" ref="C63" si="19">SUM(C64:C65)</f>
        <v>50746.63</v>
      </c>
      <c r="D63" s="41">
        <f t="shared" ref="D63:F63" si="20">SUM(D64:D65)</f>
        <v>0</v>
      </c>
      <c r="E63" s="41">
        <f t="shared" si="20"/>
        <v>72454</v>
      </c>
      <c r="F63" s="41">
        <f t="shared" si="20"/>
        <v>154828.22999999998</v>
      </c>
      <c r="G63" s="44">
        <f t="shared" si="2"/>
        <v>213.6917630496591</v>
      </c>
      <c r="H63" s="44">
        <f t="shared" si="3"/>
        <v>305.10051603426666</v>
      </c>
    </row>
    <row r="64" spans="1:8">
      <c r="A64" s="29">
        <v>3691</v>
      </c>
      <c r="B64" s="29" t="s">
        <v>192</v>
      </c>
      <c r="C64" s="84">
        <v>50746.63</v>
      </c>
      <c r="D64" s="84">
        <v>0</v>
      </c>
      <c r="E64" s="84">
        <v>52300</v>
      </c>
      <c r="F64" s="84">
        <v>51530.39</v>
      </c>
      <c r="G64" s="102">
        <f t="shared" si="2"/>
        <v>98.528470363288719</v>
      </c>
      <c r="H64" s="102">
        <f t="shared" si="3"/>
        <v>101.54445723785008</v>
      </c>
    </row>
    <row r="65" spans="1:8">
      <c r="A65" s="29">
        <v>3693</v>
      </c>
      <c r="B65" s="29" t="s">
        <v>193</v>
      </c>
      <c r="C65" s="84">
        <v>0</v>
      </c>
      <c r="D65" s="84">
        <v>0</v>
      </c>
      <c r="E65" s="84">
        <v>20154</v>
      </c>
      <c r="F65" s="84">
        <v>103297.84</v>
      </c>
      <c r="G65" s="44">
        <f t="shared" si="2"/>
        <v>512.54262181204717</v>
      </c>
      <c r="H65" s="44" t="e">
        <f t="shared" si="3"/>
        <v>#DIV/0!</v>
      </c>
    </row>
    <row r="66" spans="1:8" ht="30">
      <c r="A66" s="22">
        <v>37</v>
      </c>
      <c r="B66" s="22" t="s">
        <v>194</v>
      </c>
      <c r="C66" s="41">
        <f t="shared" ref="C66" si="21">C67</f>
        <v>2391.2599999999998</v>
      </c>
      <c r="D66" s="41">
        <f t="shared" ref="D66:F66" si="22">D67</f>
        <v>0</v>
      </c>
      <c r="E66" s="41">
        <f t="shared" si="22"/>
        <v>4358</v>
      </c>
      <c r="F66" s="41">
        <f t="shared" si="22"/>
        <v>3452.1499999999996</v>
      </c>
      <c r="G66" s="44">
        <f t="shared" si="2"/>
        <v>79.214089031665893</v>
      </c>
      <c r="H66" s="44">
        <f t="shared" si="3"/>
        <v>144.36531368399923</v>
      </c>
    </row>
    <row r="67" spans="1:8" ht="30">
      <c r="A67" s="22">
        <v>372</v>
      </c>
      <c r="B67" s="22" t="s">
        <v>194</v>
      </c>
      <c r="C67" s="41">
        <f t="shared" ref="C67" si="23">SUM(C68:C69)</f>
        <v>2391.2599999999998</v>
      </c>
      <c r="D67" s="41">
        <f t="shared" ref="D67:F67" si="24">SUM(D68:D69)</f>
        <v>0</v>
      </c>
      <c r="E67" s="41">
        <f t="shared" si="24"/>
        <v>4358</v>
      </c>
      <c r="F67" s="41">
        <f t="shared" si="24"/>
        <v>3452.1499999999996</v>
      </c>
      <c r="G67" s="44">
        <f t="shared" si="2"/>
        <v>79.214089031665893</v>
      </c>
      <c r="H67" s="44">
        <f t="shared" si="3"/>
        <v>144.36531368399923</v>
      </c>
    </row>
    <row r="68" spans="1:8">
      <c r="A68" s="29">
        <v>3721</v>
      </c>
      <c r="B68" s="29" t="s">
        <v>195</v>
      </c>
      <c r="C68" s="84">
        <v>1397.87</v>
      </c>
      <c r="D68" s="84">
        <v>0</v>
      </c>
      <c r="E68" s="84">
        <v>1158</v>
      </c>
      <c r="F68" s="84">
        <v>1157.53</v>
      </c>
      <c r="G68" s="102"/>
      <c r="H68" s="102">
        <f t="shared" si="3"/>
        <v>82.806698763118177</v>
      </c>
    </row>
    <row r="69" spans="1:8">
      <c r="A69" s="29">
        <v>3722</v>
      </c>
      <c r="B69" s="29" t="s">
        <v>275</v>
      </c>
      <c r="C69" s="84">
        <v>993.39</v>
      </c>
      <c r="D69" s="84">
        <v>0</v>
      </c>
      <c r="E69" s="84">
        <v>3200</v>
      </c>
      <c r="F69" s="84">
        <v>2294.62</v>
      </c>
      <c r="G69" s="102">
        <f t="shared" si="2"/>
        <v>71.706874999999997</v>
      </c>
      <c r="H69" s="102">
        <f t="shared" si="3"/>
        <v>230.98883620733045</v>
      </c>
    </row>
    <row r="70" spans="1:8">
      <c r="A70" s="22">
        <v>38</v>
      </c>
      <c r="B70" s="22" t="s">
        <v>196</v>
      </c>
      <c r="C70" s="41">
        <f t="shared" ref="C70" si="25">C71</f>
        <v>1451.25</v>
      </c>
      <c r="D70" s="84">
        <v>0</v>
      </c>
      <c r="E70" s="41">
        <v>0</v>
      </c>
      <c r="F70" s="41">
        <f t="shared" ref="F70" si="26">F71</f>
        <v>0</v>
      </c>
      <c r="G70" s="44" t="e">
        <f t="shared" si="2"/>
        <v>#DIV/0!</v>
      </c>
      <c r="H70" s="44">
        <f t="shared" si="3"/>
        <v>0</v>
      </c>
    </row>
    <row r="71" spans="1:8">
      <c r="A71" s="22">
        <v>381</v>
      </c>
      <c r="B71" s="22" t="s">
        <v>118</v>
      </c>
      <c r="C71" s="41">
        <f t="shared" ref="C71" si="27">SUM(C72:C74)</f>
        <v>1451.25</v>
      </c>
      <c r="D71" s="84">
        <v>0</v>
      </c>
      <c r="E71" s="41">
        <v>0</v>
      </c>
      <c r="F71" s="41">
        <f t="shared" ref="F71" si="28">SUM(F72:F74)</f>
        <v>0</v>
      </c>
      <c r="G71" s="44" t="e">
        <f t="shared" si="2"/>
        <v>#DIV/0!</v>
      </c>
      <c r="H71" s="44">
        <f t="shared" si="3"/>
        <v>0</v>
      </c>
    </row>
    <row r="72" spans="1:8">
      <c r="A72" s="29">
        <v>3811</v>
      </c>
      <c r="B72" s="29" t="s">
        <v>197</v>
      </c>
      <c r="C72" s="84">
        <v>1451.25</v>
      </c>
      <c r="D72" s="84">
        <v>0</v>
      </c>
      <c r="E72" s="41">
        <v>0</v>
      </c>
      <c r="F72" s="84">
        <v>0</v>
      </c>
      <c r="G72" s="102" t="e">
        <f t="shared" si="2"/>
        <v>#DIV/0!</v>
      </c>
      <c r="H72" s="102">
        <f t="shared" si="3"/>
        <v>0</v>
      </c>
    </row>
    <row r="73" spans="1:8">
      <c r="A73" s="29">
        <v>3812</v>
      </c>
      <c r="B73" s="29" t="s">
        <v>198</v>
      </c>
      <c r="C73" s="84">
        <v>0</v>
      </c>
      <c r="D73" s="84">
        <v>0</v>
      </c>
      <c r="E73" s="41">
        <v>0</v>
      </c>
      <c r="F73" s="84">
        <v>0</v>
      </c>
      <c r="G73" s="102"/>
      <c r="H73" s="102" t="e">
        <f t="shared" si="3"/>
        <v>#DIV/0!</v>
      </c>
    </row>
    <row r="74" spans="1:8">
      <c r="A74" s="29">
        <v>3813</v>
      </c>
      <c r="B74" s="29" t="s">
        <v>199</v>
      </c>
      <c r="C74" s="84">
        <v>0</v>
      </c>
      <c r="D74" s="84">
        <v>0</v>
      </c>
      <c r="E74" s="84">
        <v>0</v>
      </c>
      <c r="F74" s="84">
        <v>0</v>
      </c>
      <c r="G74" s="102"/>
      <c r="H74" s="102"/>
    </row>
    <row r="75" spans="1:8">
      <c r="A75" s="22">
        <v>4</v>
      </c>
      <c r="B75" s="22" t="s">
        <v>200</v>
      </c>
      <c r="C75" s="41">
        <f t="shared" ref="C75:F75" si="29">C80+C76</f>
        <v>40256.42</v>
      </c>
      <c r="D75" s="41">
        <f t="shared" si="29"/>
        <v>26324</v>
      </c>
      <c r="E75" s="41">
        <f t="shared" si="29"/>
        <v>106744</v>
      </c>
      <c r="F75" s="41">
        <f t="shared" si="29"/>
        <v>72144.960000000006</v>
      </c>
      <c r="G75" s="44">
        <f t="shared" ref="G75:G96" si="30">F75/E75*100</f>
        <v>67.586899497864053</v>
      </c>
      <c r="H75" s="44">
        <f t="shared" ref="H75:H96" si="31">F75/C75*100</f>
        <v>179.21355152793024</v>
      </c>
    </row>
    <row r="76" spans="1:8" ht="30">
      <c r="A76" s="22">
        <v>41</v>
      </c>
      <c r="B76" s="22" t="s">
        <v>201</v>
      </c>
      <c r="C76" s="41">
        <f t="shared" ref="C76:F76" si="32">SUM(C77)</f>
        <v>0</v>
      </c>
      <c r="D76" s="41">
        <f t="shared" si="32"/>
        <v>0</v>
      </c>
      <c r="E76" s="41">
        <f t="shared" si="32"/>
        <v>0</v>
      </c>
      <c r="F76" s="41">
        <f t="shared" si="32"/>
        <v>0</v>
      </c>
      <c r="G76" s="44" t="e">
        <f t="shared" si="30"/>
        <v>#DIV/0!</v>
      </c>
      <c r="H76" s="44" t="e">
        <f t="shared" si="31"/>
        <v>#DIV/0!</v>
      </c>
    </row>
    <row r="77" spans="1:8">
      <c r="A77" s="22">
        <v>412</v>
      </c>
      <c r="B77" s="22" t="s">
        <v>202</v>
      </c>
      <c r="C77" s="41">
        <f>SUM(C78:C79)</f>
        <v>0</v>
      </c>
      <c r="D77" s="41">
        <f t="shared" ref="D77:F77" si="33">SUM(D78:D79)</f>
        <v>0</v>
      </c>
      <c r="E77" s="41">
        <f t="shared" si="33"/>
        <v>0</v>
      </c>
      <c r="F77" s="41">
        <f t="shared" si="33"/>
        <v>0</v>
      </c>
      <c r="G77" s="44" t="e">
        <f t="shared" si="30"/>
        <v>#DIV/0!</v>
      </c>
      <c r="H77" s="44" t="e">
        <f t="shared" si="31"/>
        <v>#DIV/0!</v>
      </c>
    </row>
    <row r="78" spans="1:8">
      <c r="A78" s="29">
        <v>4123</v>
      </c>
      <c r="B78" s="29" t="s">
        <v>203</v>
      </c>
      <c r="C78" s="84">
        <v>0</v>
      </c>
      <c r="D78" s="84">
        <v>0</v>
      </c>
      <c r="E78" s="84">
        <v>0</v>
      </c>
      <c r="F78" s="84">
        <v>0</v>
      </c>
      <c r="G78" s="44" t="e">
        <f t="shared" si="30"/>
        <v>#DIV/0!</v>
      </c>
      <c r="H78" s="44" t="e">
        <f t="shared" si="31"/>
        <v>#DIV/0!</v>
      </c>
    </row>
    <row r="79" spans="1:8">
      <c r="A79" s="29">
        <v>4124</v>
      </c>
      <c r="B79" s="29" t="s">
        <v>204</v>
      </c>
      <c r="C79" s="84">
        <v>0</v>
      </c>
      <c r="D79" s="84">
        <v>0</v>
      </c>
      <c r="E79" s="84">
        <v>0</v>
      </c>
      <c r="F79" s="84">
        <v>0</v>
      </c>
      <c r="G79" s="44" t="e">
        <f t="shared" si="30"/>
        <v>#DIV/0!</v>
      </c>
      <c r="H79" s="44" t="e">
        <f t="shared" si="31"/>
        <v>#DIV/0!</v>
      </c>
    </row>
    <row r="80" spans="1:8">
      <c r="A80" s="22">
        <v>42</v>
      </c>
      <c r="B80" s="22" t="s">
        <v>205</v>
      </c>
      <c r="C80" s="41">
        <f t="shared" ref="C80" si="34">C81+C89+C91+C93</f>
        <v>40256.42</v>
      </c>
      <c r="D80" s="41">
        <f t="shared" ref="D80:E80" si="35">D81+D89+D91+D93</f>
        <v>26324</v>
      </c>
      <c r="E80" s="41">
        <f t="shared" si="35"/>
        <v>106744</v>
      </c>
      <c r="F80" s="41">
        <f>F81+F89+F91+F93</f>
        <v>72144.960000000006</v>
      </c>
      <c r="G80" s="44">
        <f t="shared" si="30"/>
        <v>67.586899497864053</v>
      </c>
      <c r="H80" s="44">
        <f t="shared" si="31"/>
        <v>179.21355152793024</v>
      </c>
    </row>
    <row r="81" spans="1:8">
      <c r="A81" s="22">
        <v>422</v>
      </c>
      <c r="B81" s="22" t="s">
        <v>206</v>
      </c>
      <c r="C81" s="41">
        <f>SUM(C82:C88)</f>
        <v>33782.839999999997</v>
      </c>
      <c r="D81" s="41">
        <f t="shared" ref="D81:F81" si="36">SUM(D82:D88)</f>
        <v>26324</v>
      </c>
      <c r="E81" s="41">
        <f t="shared" si="36"/>
        <v>100064</v>
      </c>
      <c r="F81" s="41">
        <f t="shared" si="36"/>
        <v>64012.380000000005</v>
      </c>
      <c r="G81" s="44">
        <f t="shared" si="30"/>
        <v>63.971438279501122</v>
      </c>
      <c r="H81" s="44">
        <f t="shared" si="31"/>
        <v>189.48193816742466</v>
      </c>
    </row>
    <row r="82" spans="1:8">
      <c r="A82" s="29">
        <v>4221</v>
      </c>
      <c r="B82" s="29" t="s">
        <v>207</v>
      </c>
      <c r="C82" s="84">
        <v>27958.99</v>
      </c>
      <c r="D82" s="84">
        <v>23683</v>
      </c>
      <c r="E82" s="84">
        <v>91683</v>
      </c>
      <c r="F82" s="84">
        <v>53137.19</v>
      </c>
      <c r="G82" s="44">
        <f t="shared" si="30"/>
        <v>57.957516660667743</v>
      </c>
      <c r="H82" s="44">
        <f t="shared" si="31"/>
        <v>190.05403986338564</v>
      </c>
    </row>
    <row r="83" spans="1:8">
      <c r="A83" s="29">
        <v>4222</v>
      </c>
      <c r="B83" s="29" t="s">
        <v>208</v>
      </c>
      <c r="C83" s="84">
        <v>1907.85</v>
      </c>
      <c r="D83" s="84">
        <v>2641</v>
      </c>
      <c r="E83" s="84">
        <v>2641</v>
      </c>
      <c r="F83" s="84">
        <v>0</v>
      </c>
      <c r="G83" s="142">
        <f t="shared" si="30"/>
        <v>0</v>
      </c>
      <c r="H83" s="142">
        <f t="shared" si="31"/>
        <v>0</v>
      </c>
    </row>
    <row r="84" spans="1:8">
      <c r="A84" s="29">
        <v>4223</v>
      </c>
      <c r="B84" s="29" t="s">
        <v>209</v>
      </c>
      <c r="C84" s="84">
        <v>0</v>
      </c>
      <c r="D84" s="84">
        <v>0</v>
      </c>
      <c r="E84" s="84">
        <v>0</v>
      </c>
      <c r="F84" s="84">
        <v>0</v>
      </c>
      <c r="G84" s="142" t="e">
        <f t="shared" si="30"/>
        <v>#DIV/0!</v>
      </c>
      <c r="H84" s="142" t="e">
        <f t="shared" si="31"/>
        <v>#DIV/0!</v>
      </c>
    </row>
    <row r="85" spans="1:8">
      <c r="A85" s="29">
        <v>4224</v>
      </c>
      <c r="B85" s="29" t="s">
        <v>210</v>
      </c>
      <c r="C85" s="84">
        <v>0</v>
      </c>
      <c r="D85" s="84">
        <v>0</v>
      </c>
      <c r="E85" s="84">
        <v>0</v>
      </c>
      <c r="F85" s="84">
        <v>0</v>
      </c>
      <c r="G85" s="142" t="e">
        <f t="shared" si="30"/>
        <v>#DIV/0!</v>
      </c>
      <c r="H85" s="142" t="e">
        <f t="shared" si="31"/>
        <v>#DIV/0!</v>
      </c>
    </row>
    <row r="86" spans="1:8">
      <c r="A86" s="29">
        <v>4225</v>
      </c>
      <c r="B86" s="29" t="s">
        <v>211</v>
      </c>
      <c r="C86" s="84">
        <v>0</v>
      </c>
      <c r="D86" s="84">
        <v>0</v>
      </c>
      <c r="E86" s="84">
        <v>0</v>
      </c>
      <c r="F86" s="84">
        <v>0</v>
      </c>
      <c r="G86" s="142">
        <v>0</v>
      </c>
      <c r="H86" s="142">
        <v>0</v>
      </c>
    </row>
    <row r="87" spans="1:8">
      <c r="A87" s="29">
        <v>4226</v>
      </c>
      <c r="B87" s="151" t="s">
        <v>406</v>
      </c>
      <c r="C87" s="84">
        <v>0</v>
      </c>
      <c r="D87" s="84">
        <v>0</v>
      </c>
      <c r="E87" s="84">
        <v>1240</v>
      </c>
      <c r="F87" s="84">
        <v>1239.99</v>
      </c>
      <c r="G87" s="142"/>
      <c r="H87" s="142"/>
    </row>
    <row r="88" spans="1:8">
      <c r="A88" s="29">
        <v>4227</v>
      </c>
      <c r="B88" s="29" t="s">
        <v>212</v>
      </c>
      <c r="C88" s="84">
        <v>3916</v>
      </c>
      <c r="D88" s="84">
        <v>0</v>
      </c>
      <c r="E88" s="84">
        <v>4500</v>
      </c>
      <c r="F88" s="84">
        <v>9635.2000000000007</v>
      </c>
      <c r="G88" s="44">
        <f t="shared" si="30"/>
        <v>214.11555555555557</v>
      </c>
      <c r="H88" s="44">
        <f t="shared" si="31"/>
        <v>246.04698672114404</v>
      </c>
    </row>
    <row r="89" spans="1:8">
      <c r="A89" s="22">
        <v>423</v>
      </c>
      <c r="B89" s="22" t="s">
        <v>213</v>
      </c>
      <c r="C89" s="41">
        <f>SUM(C90)</f>
        <v>0</v>
      </c>
      <c r="D89" s="41">
        <f t="shared" ref="D89:E89" si="37">SUM(D90)</f>
        <v>0</v>
      </c>
      <c r="E89" s="41">
        <f t="shared" si="37"/>
        <v>0</v>
      </c>
      <c r="F89" s="41">
        <f>SUM(F90)</f>
        <v>0</v>
      </c>
      <c r="G89" s="44" t="e">
        <f t="shared" si="30"/>
        <v>#DIV/0!</v>
      </c>
      <c r="H89" s="44" t="e">
        <f t="shared" si="31"/>
        <v>#DIV/0!</v>
      </c>
    </row>
    <row r="90" spans="1:8" s="49" customFormat="1">
      <c r="A90" s="29">
        <v>4231</v>
      </c>
      <c r="B90" s="29" t="s">
        <v>214</v>
      </c>
      <c r="C90" s="84">
        <v>0</v>
      </c>
      <c r="D90" s="84">
        <v>0</v>
      </c>
      <c r="E90" s="84">
        <v>0</v>
      </c>
      <c r="F90" s="84">
        <v>0</v>
      </c>
      <c r="G90" s="44" t="e">
        <f t="shared" si="30"/>
        <v>#DIV/0!</v>
      </c>
      <c r="H90" s="44" t="e">
        <f t="shared" si="31"/>
        <v>#DIV/0!</v>
      </c>
    </row>
    <row r="91" spans="1:8">
      <c r="A91" s="22">
        <v>424</v>
      </c>
      <c r="B91" s="22" t="s">
        <v>215</v>
      </c>
      <c r="C91" s="41">
        <f t="shared" ref="C91:F91" si="38">SUM(C92)</f>
        <v>6473.58</v>
      </c>
      <c r="D91" s="41">
        <f t="shared" si="38"/>
        <v>0</v>
      </c>
      <c r="E91" s="41">
        <f t="shared" si="38"/>
        <v>6680</v>
      </c>
      <c r="F91" s="41">
        <f t="shared" si="38"/>
        <v>8132.58</v>
      </c>
      <c r="G91" s="44">
        <f t="shared" si="30"/>
        <v>121.74520958083832</v>
      </c>
      <c r="H91" s="44">
        <f t="shared" si="31"/>
        <v>125.62724180438028</v>
      </c>
    </row>
    <row r="92" spans="1:8">
      <c r="A92" s="29">
        <v>4241</v>
      </c>
      <c r="B92" s="29" t="s">
        <v>216</v>
      </c>
      <c r="C92" s="84">
        <v>6473.58</v>
      </c>
      <c r="D92" s="84">
        <v>0</v>
      </c>
      <c r="E92" s="84">
        <v>6680</v>
      </c>
      <c r="F92" s="84">
        <v>8132.58</v>
      </c>
      <c r="G92" s="142">
        <f t="shared" si="30"/>
        <v>121.74520958083832</v>
      </c>
      <c r="H92" s="142">
        <f t="shared" si="31"/>
        <v>125.62724180438028</v>
      </c>
    </row>
    <row r="93" spans="1:8">
      <c r="A93" s="22">
        <v>426</v>
      </c>
      <c r="B93" s="22" t="s">
        <v>217</v>
      </c>
      <c r="C93" s="41">
        <f t="shared" ref="C93" si="39">SUM(C94:C95)</f>
        <v>0</v>
      </c>
      <c r="D93" s="41">
        <f t="shared" ref="D93:F93" si="40">SUM(D94:D95)</f>
        <v>0</v>
      </c>
      <c r="E93" s="41">
        <f t="shared" si="40"/>
        <v>0</v>
      </c>
      <c r="F93" s="41">
        <f t="shared" si="40"/>
        <v>0</v>
      </c>
      <c r="G93" s="44" t="e">
        <f t="shared" si="30"/>
        <v>#DIV/0!</v>
      </c>
      <c r="H93" s="44" t="e">
        <f t="shared" si="31"/>
        <v>#DIV/0!</v>
      </c>
    </row>
    <row r="94" spans="1:8" s="49" customFormat="1">
      <c r="A94" s="29">
        <v>4262</v>
      </c>
      <c r="B94" s="29" t="s">
        <v>218</v>
      </c>
      <c r="C94" s="84">
        <v>0</v>
      </c>
      <c r="D94" s="84">
        <v>0</v>
      </c>
      <c r="E94" s="84">
        <v>0</v>
      </c>
      <c r="F94" s="84">
        <v>0</v>
      </c>
      <c r="G94" s="44" t="e">
        <f t="shared" si="30"/>
        <v>#DIV/0!</v>
      </c>
      <c r="H94" s="44" t="e">
        <f t="shared" si="31"/>
        <v>#DIV/0!</v>
      </c>
    </row>
    <row r="95" spans="1:8" ht="16.5" customHeight="1">
      <c r="A95" s="29">
        <v>4263</v>
      </c>
      <c r="B95" s="29" t="s">
        <v>219</v>
      </c>
      <c r="C95" s="84">
        <v>0</v>
      </c>
      <c r="D95" s="84">
        <v>0</v>
      </c>
      <c r="E95" s="84">
        <v>0</v>
      </c>
      <c r="F95" s="84">
        <v>0</v>
      </c>
      <c r="G95" s="44" t="e">
        <f t="shared" si="30"/>
        <v>#DIV/0!</v>
      </c>
      <c r="H95" s="44" t="e">
        <f t="shared" si="31"/>
        <v>#DIV/0!</v>
      </c>
    </row>
    <row r="96" spans="1:8">
      <c r="A96" s="30"/>
      <c r="B96" s="30" t="s">
        <v>129</v>
      </c>
      <c r="C96" s="45">
        <f>C75+C5</f>
        <v>6313356.5599999996</v>
      </c>
      <c r="D96" s="45">
        <f>D75+D5</f>
        <v>5771584</v>
      </c>
      <c r="E96" s="45">
        <f>E75+E5</f>
        <v>6843595</v>
      </c>
      <c r="F96" s="45">
        <f>F75+F5</f>
        <v>7699868.5500000007</v>
      </c>
      <c r="G96" s="45">
        <f t="shared" si="30"/>
        <v>112.51204301248103</v>
      </c>
      <c r="H96" s="45">
        <f t="shared" si="31"/>
        <v>121.96156635259013</v>
      </c>
    </row>
    <row r="97" spans="5:6">
      <c r="E97" s="8"/>
      <c r="F97" s="8"/>
    </row>
  </sheetData>
  <mergeCells count="1">
    <mergeCell ref="A2:F2"/>
  </mergeCells>
  <pageMargins left="0.17" right="0.17" top="0.19" bottom="0.17" header="0.31496062992125984" footer="0.31496062992125984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521"/>
  <sheetViews>
    <sheetView topLeftCell="A283" zoomScaleNormal="100" workbookViewId="0">
      <selection activeCell="B299" sqref="B299"/>
    </sheetView>
  </sheetViews>
  <sheetFormatPr defaultRowHeight="15"/>
  <cols>
    <col min="1" max="1" width="6.28515625" style="11" customWidth="1"/>
    <col min="2" max="2" width="49.5703125" customWidth="1"/>
    <col min="3" max="3" width="17.42578125" customWidth="1"/>
    <col min="4" max="4" width="15.85546875" customWidth="1"/>
    <col min="5" max="5" width="19.28515625" customWidth="1"/>
    <col min="6" max="6" width="15.5703125" customWidth="1"/>
    <col min="7" max="7" width="10.7109375" customWidth="1"/>
    <col min="8" max="8" width="13.28515625" bestFit="1" customWidth="1"/>
    <col min="9" max="9" width="16.7109375" customWidth="1"/>
  </cols>
  <sheetData>
    <row r="1" spans="1:8">
      <c r="A1" s="157" t="s">
        <v>220</v>
      </c>
      <c r="B1" s="157"/>
      <c r="C1" s="157"/>
      <c r="D1" s="157"/>
      <c r="E1" s="157"/>
      <c r="F1" s="157"/>
      <c r="H1" s="71"/>
    </row>
    <row r="2" spans="1:8" ht="39.75" customHeight="1">
      <c r="A2" s="47" t="s">
        <v>91</v>
      </c>
      <c r="B2" s="47" t="s">
        <v>221</v>
      </c>
      <c r="C2" s="56" t="s">
        <v>393</v>
      </c>
      <c r="D2" s="56" t="s">
        <v>400</v>
      </c>
      <c r="E2" s="56" t="s">
        <v>401</v>
      </c>
      <c r="F2" s="56" t="s">
        <v>283</v>
      </c>
      <c r="G2" s="21" t="s">
        <v>384</v>
      </c>
      <c r="H2" s="21" t="s">
        <v>383</v>
      </c>
    </row>
    <row r="3" spans="1:8" ht="18" customHeight="1">
      <c r="A3" s="47">
        <v>1</v>
      </c>
      <c r="B3" s="47">
        <v>2</v>
      </c>
      <c r="C3" s="21">
        <v>3</v>
      </c>
      <c r="D3" s="47">
        <v>4</v>
      </c>
      <c r="E3" s="20">
        <v>5</v>
      </c>
      <c r="F3" s="21">
        <v>6</v>
      </c>
      <c r="G3" s="21">
        <v>7</v>
      </c>
      <c r="H3" s="21">
        <v>8</v>
      </c>
    </row>
    <row r="4" spans="1:8">
      <c r="A4" s="36"/>
      <c r="B4" s="36" t="s">
        <v>131</v>
      </c>
      <c r="C4" s="78">
        <f>C5+C61</f>
        <v>4388049.46</v>
      </c>
      <c r="D4" s="78">
        <f>D5+D61</f>
        <v>4629907</v>
      </c>
      <c r="E4" s="78">
        <f>E5+E61</f>
        <v>4976337</v>
      </c>
      <c r="F4" s="78">
        <f>F5+F61</f>
        <v>5303247.3099999996</v>
      </c>
      <c r="G4" s="103">
        <f>F4/E4*100</f>
        <v>106.56929605048853</v>
      </c>
      <c r="H4" s="103">
        <f>F4/C4*100</f>
        <v>120.85659832102256</v>
      </c>
    </row>
    <row r="5" spans="1:8">
      <c r="A5" s="27">
        <v>3</v>
      </c>
      <c r="B5" s="26" t="s">
        <v>222</v>
      </c>
      <c r="C5" s="85">
        <f>C6+C14+C44+C49+C53</f>
        <v>4374942.22</v>
      </c>
      <c r="D5" s="85">
        <f>D6+D14+D44+D49+D53</f>
        <v>4625407</v>
      </c>
      <c r="E5" s="85">
        <f>E6+E14+E44+E49+E53</f>
        <v>4956737</v>
      </c>
      <c r="F5" s="85">
        <f>F6+F14+F44+F49+F53</f>
        <v>5293395.6399999997</v>
      </c>
      <c r="G5" s="44">
        <f>F5/E5*100</f>
        <v>106.79194074650317</v>
      </c>
      <c r="H5" s="44">
        <f>F5/C5*100</f>
        <v>120.99349828670422</v>
      </c>
    </row>
    <row r="6" spans="1:8">
      <c r="A6" s="27">
        <v>31</v>
      </c>
      <c r="B6" s="26" t="s">
        <v>148</v>
      </c>
      <c r="C6" s="85">
        <f>C7+C10+C12</f>
        <v>4103935.8899999997</v>
      </c>
      <c r="D6" s="85">
        <f>D7+D10+D12</f>
        <v>4288483</v>
      </c>
      <c r="E6" s="85">
        <f>E7+E10+E12</f>
        <v>4541523</v>
      </c>
      <c r="F6" s="85">
        <f>F7+F10+F12</f>
        <v>4915639.5599999996</v>
      </c>
      <c r="G6" s="44">
        <f t="shared" ref="G6:G69" si="0">F6/E6*100</f>
        <v>108.23768942709306</v>
      </c>
      <c r="H6" s="44">
        <f t="shared" ref="H6:H69" si="1">F6/C6*100</f>
        <v>119.77866350149051</v>
      </c>
    </row>
    <row r="7" spans="1:8">
      <c r="A7" s="27">
        <v>311</v>
      </c>
      <c r="B7" s="26" t="s">
        <v>223</v>
      </c>
      <c r="C7" s="85">
        <f>C8+C9</f>
        <v>3446243.76</v>
      </c>
      <c r="D7" s="85">
        <f>D8+D9</f>
        <v>3607130</v>
      </c>
      <c r="E7" s="85">
        <f>E8+E9</f>
        <v>3823204</v>
      </c>
      <c r="F7" s="85">
        <f>F8+F9</f>
        <v>4193022.19</v>
      </c>
      <c r="G7" s="44">
        <f t="shared" si="0"/>
        <v>109.67299129212043</v>
      </c>
      <c r="H7" s="44">
        <f t="shared" si="1"/>
        <v>121.66934442269401</v>
      </c>
    </row>
    <row r="8" spans="1:8">
      <c r="A8" s="31">
        <v>3111</v>
      </c>
      <c r="B8" s="32" t="s">
        <v>150</v>
      </c>
      <c r="C8" s="79">
        <v>3446243.76</v>
      </c>
      <c r="D8" s="79">
        <v>3607130</v>
      </c>
      <c r="E8" s="79">
        <v>3823204</v>
      </c>
      <c r="F8" s="79">
        <v>4193022.19</v>
      </c>
      <c r="G8" s="44">
        <f t="shared" si="0"/>
        <v>109.67299129212043</v>
      </c>
      <c r="H8" s="44">
        <f t="shared" si="1"/>
        <v>121.66934442269401</v>
      </c>
    </row>
    <row r="9" spans="1:8">
      <c r="A9" s="31">
        <v>3112</v>
      </c>
      <c r="B9" s="32" t="s">
        <v>151</v>
      </c>
      <c r="C9" s="79">
        <v>0</v>
      </c>
      <c r="D9" s="79">
        <v>0</v>
      </c>
      <c r="E9" s="79">
        <v>0</v>
      </c>
      <c r="F9" s="79">
        <v>0</v>
      </c>
      <c r="G9" s="44" t="e">
        <f t="shared" si="0"/>
        <v>#DIV/0!</v>
      </c>
      <c r="H9" s="44" t="e">
        <f t="shared" si="1"/>
        <v>#DIV/0!</v>
      </c>
    </row>
    <row r="10" spans="1:8">
      <c r="A10" s="27">
        <v>312</v>
      </c>
      <c r="B10" s="26" t="s">
        <v>152</v>
      </c>
      <c r="C10" s="85">
        <f t="shared" ref="C10:D10" si="2">C11</f>
        <v>96352.9</v>
      </c>
      <c r="D10" s="85">
        <f t="shared" si="2"/>
        <v>93298</v>
      </c>
      <c r="E10" s="85">
        <f t="shared" ref="E10:F10" si="3">E11</f>
        <v>91651</v>
      </c>
      <c r="F10" s="85">
        <f t="shared" si="3"/>
        <v>98746.98</v>
      </c>
      <c r="G10" s="44">
        <f t="shared" si="0"/>
        <v>107.7423923361447</v>
      </c>
      <c r="H10" s="44">
        <f t="shared" si="1"/>
        <v>102.4846994745358</v>
      </c>
    </row>
    <row r="11" spans="1:8">
      <c r="A11" s="31">
        <v>3121</v>
      </c>
      <c r="B11" s="32" t="s">
        <v>152</v>
      </c>
      <c r="C11" s="79">
        <v>96352.9</v>
      </c>
      <c r="D11" s="79">
        <v>93298</v>
      </c>
      <c r="E11" s="79">
        <v>91651</v>
      </c>
      <c r="F11" s="79">
        <v>98746.98</v>
      </c>
      <c r="G11" s="44">
        <f t="shared" si="0"/>
        <v>107.7423923361447</v>
      </c>
      <c r="H11" s="44">
        <f t="shared" si="1"/>
        <v>102.4846994745358</v>
      </c>
    </row>
    <row r="12" spans="1:8">
      <c r="A12" s="27">
        <v>313</v>
      </c>
      <c r="B12" s="33" t="s">
        <v>153</v>
      </c>
      <c r="C12" s="85">
        <f>SUM(C13)</f>
        <v>561339.23</v>
      </c>
      <c r="D12" s="85">
        <f t="shared" ref="D12" si="4">SUM(D13)</f>
        <v>588055</v>
      </c>
      <c r="E12" s="85">
        <f t="shared" ref="E12" si="5">SUM(E13)</f>
        <v>626668</v>
      </c>
      <c r="F12" s="85">
        <f>SUM(F13)</f>
        <v>623870.39</v>
      </c>
      <c r="G12" s="44">
        <f t="shared" si="0"/>
        <v>99.553573822183367</v>
      </c>
      <c r="H12" s="44">
        <f t="shared" si="1"/>
        <v>111.13963832529575</v>
      </c>
    </row>
    <row r="13" spans="1:8">
      <c r="A13" s="31">
        <v>3132</v>
      </c>
      <c r="B13" s="32" t="s">
        <v>154</v>
      </c>
      <c r="C13" s="79">
        <v>561339.23</v>
      </c>
      <c r="D13" s="79">
        <v>588055</v>
      </c>
      <c r="E13" s="79">
        <v>626668</v>
      </c>
      <c r="F13" s="79">
        <v>623870.39</v>
      </c>
      <c r="G13" s="44">
        <f t="shared" si="0"/>
        <v>99.553573822183367</v>
      </c>
      <c r="H13" s="44">
        <f t="shared" si="1"/>
        <v>111.13963832529575</v>
      </c>
    </row>
    <row r="14" spans="1:8">
      <c r="A14" s="27">
        <v>32</v>
      </c>
      <c r="B14" s="26" t="s">
        <v>155</v>
      </c>
      <c r="C14" s="85">
        <f>C15+C19+C25+C35+C37</f>
        <v>268446.01</v>
      </c>
      <c r="D14" s="85">
        <f>D15+D19+D25+D35+D37</f>
        <v>334424</v>
      </c>
      <c r="E14" s="85">
        <f>E15+E19+E25+E35+E37</f>
        <v>410556</v>
      </c>
      <c r="F14" s="85">
        <f>F15+F19+F25+F35+F37</f>
        <v>373922.45</v>
      </c>
      <c r="G14" s="44">
        <f t="shared" si="0"/>
        <v>91.077088143882932</v>
      </c>
      <c r="H14" s="44">
        <f t="shared" si="1"/>
        <v>139.29149105252114</v>
      </c>
    </row>
    <row r="15" spans="1:8">
      <c r="A15" s="27">
        <v>321</v>
      </c>
      <c r="B15" s="26" t="s">
        <v>156</v>
      </c>
      <c r="C15" s="85">
        <f>SUM(C16:C18)</f>
        <v>50290.99</v>
      </c>
      <c r="D15" s="85">
        <f>SUM(D16:D18)</f>
        <v>50432</v>
      </c>
      <c r="E15" s="85">
        <f>SUM(E16:E18)</f>
        <v>54623</v>
      </c>
      <c r="F15" s="85">
        <f>SUM(F16:F18)</f>
        <v>57555.880000000005</v>
      </c>
      <c r="G15" s="44">
        <f t="shared" si="0"/>
        <v>105.36931329293522</v>
      </c>
      <c r="H15" s="44">
        <f t="shared" si="1"/>
        <v>114.44570886355589</v>
      </c>
    </row>
    <row r="16" spans="1:8">
      <c r="A16" s="31">
        <v>3211</v>
      </c>
      <c r="B16" s="32" t="s">
        <v>157</v>
      </c>
      <c r="C16" s="79">
        <v>612.49</v>
      </c>
      <c r="D16" s="79">
        <v>0</v>
      </c>
      <c r="E16" s="79">
        <v>0</v>
      </c>
      <c r="F16" s="79">
        <v>1140.73</v>
      </c>
      <c r="G16" s="44" t="e">
        <f t="shared" si="0"/>
        <v>#DIV/0!</v>
      </c>
      <c r="H16" s="44">
        <f t="shared" si="1"/>
        <v>186.24467338242258</v>
      </c>
    </row>
    <row r="17" spans="1:8" ht="15" customHeight="1">
      <c r="A17" s="31">
        <v>3212</v>
      </c>
      <c r="B17" s="54" t="s">
        <v>158</v>
      </c>
      <c r="C17" s="79">
        <v>48466</v>
      </c>
      <c r="D17" s="79">
        <v>47432</v>
      </c>
      <c r="E17" s="79">
        <v>50623</v>
      </c>
      <c r="F17" s="79">
        <v>53340.15</v>
      </c>
      <c r="G17" s="44">
        <f t="shared" si="0"/>
        <v>105.3674219228414</v>
      </c>
      <c r="H17" s="44">
        <f t="shared" si="1"/>
        <v>110.05684397309454</v>
      </c>
    </row>
    <row r="18" spans="1:8">
      <c r="A18" s="31">
        <v>3213</v>
      </c>
      <c r="B18" s="32" t="s">
        <v>159</v>
      </c>
      <c r="C18" s="79">
        <v>1212.5</v>
      </c>
      <c r="D18" s="79">
        <v>3000</v>
      </c>
      <c r="E18" s="79">
        <v>4000</v>
      </c>
      <c r="F18" s="79">
        <v>3075</v>
      </c>
      <c r="G18" s="44">
        <f t="shared" si="0"/>
        <v>76.875</v>
      </c>
      <c r="H18" s="44">
        <f t="shared" si="1"/>
        <v>253.60824742268039</v>
      </c>
    </row>
    <row r="19" spans="1:8">
      <c r="A19" s="27">
        <v>322</v>
      </c>
      <c r="B19" s="26" t="s">
        <v>161</v>
      </c>
      <c r="C19" s="85">
        <f>SUM(C20:C24)</f>
        <v>66754.789999999994</v>
      </c>
      <c r="D19" s="85">
        <f>SUM(D20:D24)</f>
        <v>76554</v>
      </c>
      <c r="E19" s="85">
        <f>SUM(E20:E24)</f>
        <v>98454</v>
      </c>
      <c r="F19" s="85">
        <f>SUM(F20:F24)</f>
        <v>93929.72</v>
      </c>
      <c r="G19" s="44">
        <f t="shared" si="0"/>
        <v>95.404676295528873</v>
      </c>
      <c r="H19" s="44">
        <f t="shared" si="1"/>
        <v>140.70858435776671</v>
      </c>
    </row>
    <row r="20" spans="1:8">
      <c r="A20" s="31">
        <v>3221</v>
      </c>
      <c r="B20" s="32" t="s">
        <v>162</v>
      </c>
      <c r="C20" s="79">
        <v>37328.42</v>
      </c>
      <c r="D20" s="79">
        <v>31000</v>
      </c>
      <c r="E20" s="79">
        <v>41000</v>
      </c>
      <c r="F20" s="79">
        <v>44714.63</v>
      </c>
      <c r="G20" s="44">
        <f t="shared" si="0"/>
        <v>109.0600731707317</v>
      </c>
      <c r="H20" s="44">
        <f t="shared" si="1"/>
        <v>119.78709519449255</v>
      </c>
    </row>
    <row r="21" spans="1:8">
      <c r="A21" s="31">
        <v>3223</v>
      </c>
      <c r="B21" s="32" t="s">
        <v>164</v>
      </c>
      <c r="C21" s="79">
        <v>26894.51</v>
      </c>
      <c r="D21" s="79">
        <v>41654</v>
      </c>
      <c r="E21" s="79">
        <v>51654</v>
      </c>
      <c r="F21" s="79">
        <v>43338.73</v>
      </c>
      <c r="G21" s="44">
        <f t="shared" si="0"/>
        <v>83.901982421496896</v>
      </c>
      <c r="H21" s="44">
        <f t="shared" si="1"/>
        <v>161.1434080784517</v>
      </c>
    </row>
    <row r="22" spans="1:8" ht="15" customHeight="1">
      <c r="A22" s="31">
        <v>3224</v>
      </c>
      <c r="B22" s="54" t="s">
        <v>165</v>
      </c>
      <c r="C22" s="79">
        <v>441.28</v>
      </c>
      <c r="D22" s="79">
        <v>2500</v>
      </c>
      <c r="E22" s="79">
        <v>3000</v>
      </c>
      <c r="F22" s="79">
        <v>1407.78</v>
      </c>
      <c r="G22" s="44">
        <f t="shared" si="0"/>
        <v>46.926000000000002</v>
      </c>
      <c r="H22" s="44">
        <f t="shared" si="1"/>
        <v>319.02193618564178</v>
      </c>
    </row>
    <row r="23" spans="1:8" ht="15" customHeight="1">
      <c r="A23" s="31">
        <v>3225</v>
      </c>
      <c r="B23" s="54" t="s">
        <v>276</v>
      </c>
      <c r="C23" s="79">
        <v>1556.34</v>
      </c>
      <c r="D23" s="79">
        <v>1400</v>
      </c>
      <c r="E23" s="79">
        <v>2800</v>
      </c>
      <c r="F23" s="79">
        <v>2268</v>
      </c>
      <c r="G23" s="44">
        <f t="shared" si="0"/>
        <v>81</v>
      </c>
      <c r="H23" s="44">
        <f t="shared" si="1"/>
        <v>145.726512201704</v>
      </c>
    </row>
    <row r="24" spans="1:8">
      <c r="A24" s="31">
        <v>3227</v>
      </c>
      <c r="B24" s="32" t="s">
        <v>224</v>
      </c>
      <c r="C24" s="79">
        <v>534.24</v>
      </c>
      <c r="D24" s="79">
        <v>0</v>
      </c>
      <c r="E24" s="79">
        <v>0</v>
      </c>
      <c r="F24" s="79">
        <v>2200.58</v>
      </c>
      <c r="G24" s="44" t="e">
        <f t="shared" si="0"/>
        <v>#DIV/0!</v>
      </c>
      <c r="H24" s="44">
        <f t="shared" si="1"/>
        <v>411.90850554058096</v>
      </c>
    </row>
    <row r="25" spans="1:8" s="4" customFormat="1">
      <c r="A25" s="27">
        <v>323</v>
      </c>
      <c r="B25" s="33" t="s">
        <v>167</v>
      </c>
      <c r="C25" s="86">
        <f t="shared" ref="C25:D25" si="6">SUM(C26:C34)</f>
        <v>140614.76</v>
      </c>
      <c r="D25" s="86">
        <f t="shared" si="6"/>
        <v>191039</v>
      </c>
      <c r="E25" s="86">
        <f t="shared" ref="E25:F25" si="7">SUM(E26:E34)</f>
        <v>233970</v>
      </c>
      <c r="F25" s="86">
        <f t="shared" si="7"/>
        <v>200065.06</v>
      </c>
      <c r="G25" s="44">
        <f t="shared" si="0"/>
        <v>85.508851562166086</v>
      </c>
      <c r="H25" s="44">
        <f t="shared" si="1"/>
        <v>142.27884754061378</v>
      </c>
    </row>
    <row r="26" spans="1:8">
      <c r="A26" s="31">
        <v>3231</v>
      </c>
      <c r="B26" s="32" t="s">
        <v>168</v>
      </c>
      <c r="C26" s="79">
        <v>27155.78</v>
      </c>
      <c r="D26" s="79">
        <v>25168</v>
      </c>
      <c r="E26" s="79">
        <v>15168</v>
      </c>
      <c r="F26" s="79">
        <v>13778.94</v>
      </c>
      <c r="G26" s="44">
        <f t="shared" si="0"/>
        <v>90.84216772151899</v>
      </c>
      <c r="H26" s="44">
        <f t="shared" si="1"/>
        <v>50.7403580379573</v>
      </c>
    </row>
    <row r="27" spans="1:8">
      <c r="A27" s="31">
        <v>3232</v>
      </c>
      <c r="B27" s="32" t="s">
        <v>169</v>
      </c>
      <c r="C27" s="79">
        <v>8311.61</v>
      </c>
      <c r="D27" s="79">
        <v>16548</v>
      </c>
      <c r="E27" s="79">
        <v>41548</v>
      </c>
      <c r="F27" s="79">
        <v>22965.7</v>
      </c>
      <c r="G27" s="44">
        <f t="shared" si="0"/>
        <v>55.275103494753061</v>
      </c>
      <c r="H27" s="44">
        <f t="shared" si="1"/>
        <v>276.30868147085823</v>
      </c>
    </row>
    <row r="28" spans="1:8">
      <c r="A28" s="31">
        <v>3233</v>
      </c>
      <c r="B28" s="32" t="s">
        <v>170</v>
      </c>
      <c r="C28" s="79">
        <v>8960</v>
      </c>
      <c r="D28" s="79">
        <v>8000</v>
      </c>
      <c r="E28" s="79">
        <v>11000</v>
      </c>
      <c r="F28" s="79">
        <v>10031.1</v>
      </c>
      <c r="G28" s="44">
        <f t="shared" si="0"/>
        <v>91.191818181818178</v>
      </c>
      <c r="H28" s="44">
        <f t="shared" si="1"/>
        <v>111.95424107142857</v>
      </c>
    </row>
    <row r="29" spans="1:8">
      <c r="A29" s="31">
        <v>3234</v>
      </c>
      <c r="B29" s="32" t="s">
        <v>171</v>
      </c>
      <c r="C29" s="79">
        <v>19360.78</v>
      </c>
      <c r="D29" s="79">
        <v>20263</v>
      </c>
      <c r="E29" s="79">
        <v>23263</v>
      </c>
      <c r="F29" s="79">
        <v>19380.54</v>
      </c>
      <c r="G29" s="44">
        <f t="shared" si="0"/>
        <v>83.310579031079399</v>
      </c>
      <c r="H29" s="44">
        <f t="shared" si="1"/>
        <v>100.10206200370027</v>
      </c>
    </row>
    <row r="30" spans="1:8">
      <c r="A30" s="31">
        <v>3235</v>
      </c>
      <c r="B30" s="32" t="s">
        <v>172</v>
      </c>
      <c r="C30" s="79">
        <v>60269.61</v>
      </c>
      <c r="D30" s="79">
        <v>70700</v>
      </c>
      <c r="E30" s="79">
        <v>78700</v>
      </c>
      <c r="F30" s="79">
        <v>61469.65</v>
      </c>
      <c r="G30" s="44">
        <f t="shared" si="0"/>
        <v>78.10628970775096</v>
      </c>
      <c r="H30" s="44">
        <f t="shared" si="1"/>
        <v>101.99111957087494</v>
      </c>
    </row>
    <row r="31" spans="1:8">
      <c r="A31" s="31">
        <v>3236</v>
      </c>
      <c r="B31" s="32" t="s">
        <v>173</v>
      </c>
      <c r="C31" s="79">
        <v>0</v>
      </c>
      <c r="D31" s="79">
        <v>8860</v>
      </c>
      <c r="E31" s="79">
        <v>2291</v>
      </c>
      <c r="F31" s="79">
        <v>10441.280000000001</v>
      </c>
      <c r="G31" s="44">
        <f t="shared" si="0"/>
        <v>455.75207333042346</v>
      </c>
      <c r="H31" s="44" t="e">
        <f t="shared" si="1"/>
        <v>#DIV/0!</v>
      </c>
    </row>
    <row r="32" spans="1:8">
      <c r="A32" s="31">
        <v>3237</v>
      </c>
      <c r="B32" s="32" t="s">
        <v>174</v>
      </c>
      <c r="C32" s="79">
        <v>-2733.19</v>
      </c>
      <c r="D32" s="79">
        <v>25000</v>
      </c>
      <c r="E32" s="79">
        <v>34000</v>
      </c>
      <c r="F32" s="79">
        <v>28106.15</v>
      </c>
      <c r="G32" s="44">
        <f t="shared" si="0"/>
        <v>82.665147058823536</v>
      </c>
      <c r="H32" s="44">
        <f t="shared" si="1"/>
        <v>-1028.3277049894079</v>
      </c>
    </row>
    <row r="33" spans="1:8">
      <c r="A33" s="31">
        <v>3238</v>
      </c>
      <c r="B33" s="32" t="s">
        <v>175</v>
      </c>
      <c r="C33" s="79">
        <v>17184.509999999998</v>
      </c>
      <c r="D33" s="79">
        <v>14000</v>
      </c>
      <c r="E33" s="79">
        <v>21000</v>
      </c>
      <c r="F33" s="79">
        <v>29770.03</v>
      </c>
      <c r="G33" s="44">
        <f t="shared" si="0"/>
        <v>141.76204761904759</v>
      </c>
      <c r="H33" s="44">
        <f t="shared" si="1"/>
        <v>173.23758431284918</v>
      </c>
    </row>
    <row r="34" spans="1:8">
      <c r="A34" s="31">
        <v>3239</v>
      </c>
      <c r="B34" s="32" t="s">
        <v>176</v>
      </c>
      <c r="C34" s="79">
        <v>2105.66</v>
      </c>
      <c r="D34" s="79">
        <v>2500</v>
      </c>
      <c r="E34" s="79">
        <v>7000</v>
      </c>
      <c r="F34" s="79">
        <v>4121.67</v>
      </c>
      <c r="G34" s="44">
        <f t="shared" si="0"/>
        <v>58.881000000000007</v>
      </c>
      <c r="H34" s="44">
        <f t="shared" si="1"/>
        <v>195.74242755240638</v>
      </c>
    </row>
    <row r="35" spans="1:8" s="50" customFormat="1">
      <c r="A35" s="27">
        <v>324</v>
      </c>
      <c r="B35" s="26" t="s">
        <v>177</v>
      </c>
      <c r="C35" s="85">
        <f>SUM(C36)</f>
        <v>0</v>
      </c>
      <c r="D35" s="85">
        <f t="shared" ref="D35" si="8">SUM(D36)</f>
        <v>0</v>
      </c>
      <c r="E35" s="85">
        <f t="shared" ref="E35" si="9">SUM(E36)</f>
        <v>0</v>
      </c>
      <c r="F35" s="85">
        <f>SUM(F36)</f>
        <v>0</v>
      </c>
      <c r="G35" s="44" t="e">
        <f t="shared" si="0"/>
        <v>#DIV/0!</v>
      </c>
      <c r="H35" s="44" t="e">
        <f t="shared" si="1"/>
        <v>#DIV/0!</v>
      </c>
    </row>
    <row r="36" spans="1:8">
      <c r="A36" s="31">
        <v>3241</v>
      </c>
      <c r="B36" s="32" t="s">
        <v>177</v>
      </c>
      <c r="C36" s="79">
        <v>0</v>
      </c>
      <c r="D36" s="79">
        <v>0</v>
      </c>
      <c r="E36" s="79">
        <v>0</v>
      </c>
      <c r="F36" s="79">
        <v>0</v>
      </c>
      <c r="G36" s="44" t="e">
        <f t="shared" si="0"/>
        <v>#DIV/0!</v>
      </c>
      <c r="H36" s="44" t="e">
        <f t="shared" si="1"/>
        <v>#DIV/0!</v>
      </c>
    </row>
    <row r="37" spans="1:8">
      <c r="A37" s="27">
        <v>329</v>
      </c>
      <c r="B37" s="26" t="s">
        <v>178</v>
      </c>
      <c r="C37" s="85">
        <f t="shared" ref="C37:D37" si="10">SUM(C38:C43)</f>
        <v>10785.47</v>
      </c>
      <c r="D37" s="85">
        <f t="shared" si="10"/>
        <v>16399</v>
      </c>
      <c r="E37" s="85">
        <f t="shared" ref="E37" si="11">SUM(E38:E43)</f>
        <v>23509</v>
      </c>
      <c r="F37" s="85">
        <f>SUM(F38:F43)</f>
        <v>22371.789999999997</v>
      </c>
      <c r="G37" s="44">
        <f t="shared" si="0"/>
        <v>95.162661108511628</v>
      </c>
      <c r="H37" s="44">
        <f t="shared" si="1"/>
        <v>207.42526751268139</v>
      </c>
    </row>
    <row r="38" spans="1:8">
      <c r="A38" s="31">
        <v>3292</v>
      </c>
      <c r="B38" s="32" t="s">
        <v>179</v>
      </c>
      <c r="C38" s="79">
        <v>508.8</v>
      </c>
      <c r="D38" s="79">
        <v>6500</v>
      </c>
      <c r="E38" s="79">
        <v>7000</v>
      </c>
      <c r="F38" s="79">
        <v>6860.79</v>
      </c>
      <c r="G38" s="44">
        <f t="shared" si="0"/>
        <v>98.011285714285705</v>
      </c>
      <c r="H38" s="44">
        <f t="shared" si="1"/>
        <v>1348.4257075471698</v>
      </c>
    </row>
    <row r="39" spans="1:8">
      <c r="A39" s="31">
        <v>3293</v>
      </c>
      <c r="B39" s="32" t="s">
        <v>180</v>
      </c>
      <c r="C39" s="79">
        <v>0</v>
      </c>
      <c r="D39" s="79">
        <v>0</v>
      </c>
      <c r="E39" s="79">
        <v>0</v>
      </c>
      <c r="F39" s="79">
        <v>2886.49</v>
      </c>
      <c r="G39" s="44" t="e">
        <f t="shared" si="0"/>
        <v>#DIV/0!</v>
      </c>
      <c r="H39" s="44" t="e">
        <f t="shared" si="1"/>
        <v>#DIV/0!</v>
      </c>
    </row>
    <row r="40" spans="1:8">
      <c r="A40" s="31">
        <v>3294</v>
      </c>
      <c r="B40" s="32" t="s">
        <v>181</v>
      </c>
      <c r="C40" s="79">
        <v>3768.29</v>
      </c>
      <c r="D40" s="79">
        <v>4000</v>
      </c>
      <c r="E40" s="79">
        <v>5000</v>
      </c>
      <c r="F40" s="79">
        <v>3768.76</v>
      </c>
      <c r="G40" s="44">
        <f t="shared" si="0"/>
        <v>75.375200000000007</v>
      </c>
      <c r="H40" s="44">
        <f t="shared" si="1"/>
        <v>100.01247250078949</v>
      </c>
    </row>
    <row r="41" spans="1:8">
      <c r="A41" s="31">
        <v>3295</v>
      </c>
      <c r="B41" s="32" t="s">
        <v>182</v>
      </c>
      <c r="C41" s="79">
        <v>5964</v>
      </c>
      <c r="D41" s="79">
        <v>5399</v>
      </c>
      <c r="E41" s="79">
        <v>8409</v>
      </c>
      <c r="F41" s="79">
        <v>8476.9500000000007</v>
      </c>
      <c r="G41" s="44">
        <f t="shared" si="0"/>
        <v>100.808062789868</v>
      </c>
      <c r="H41" s="44">
        <f t="shared" si="1"/>
        <v>142.13531187122737</v>
      </c>
    </row>
    <row r="42" spans="1:8">
      <c r="A42" s="31">
        <v>3296</v>
      </c>
      <c r="B42" s="32" t="s">
        <v>183</v>
      </c>
      <c r="C42" s="79">
        <v>0</v>
      </c>
      <c r="D42" s="79">
        <v>0</v>
      </c>
      <c r="E42" s="79">
        <v>0</v>
      </c>
      <c r="F42" s="79">
        <v>0</v>
      </c>
      <c r="G42" s="44" t="e">
        <f t="shared" si="0"/>
        <v>#DIV/0!</v>
      </c>
      <c r="H42" s="44" t="e">
        <f t="shared" si="1"/>
        <v>#DIV/0!</v>
      </c>
    </row>
    <row r="43" spans="1:8">
      <c r="A43" s="31">
        <v>3299</v>
      </c>
      <c r="B43" s="32" t="s">
        <v>178</v>
      </c>
      <c r="C43" s="79">
        <v>544.38</v>
      </c>
      <c r="D43" s="79">
        <v>500</v>
      </c>
      <c r="E43" s="79">
        <v>3100</v>
      </c>
      <c r="F43" s="79">
        <v>378.8</v>
      </c>
      <c r="G43" s="44">
        <f t="shared" si="0"/>
        <v>12.219354838709679</v>
      </c>
      <c r="H43" s="44">
        <f t="shared" si="1"/>
        <v>69.583746647562378</v>
      </c>
    </row>
    <row r="44" spans="1:8">
      <c r="A44" s="27">
        <v>34</v>
      </c>
      <c r="B44" s="26" t="s">
        <v>184</v>
      </c>
      <c r="C44" s="85">
        <f t="shared" ref="C44" si="12">C45</f>
        <v>2560.3199999999997</v>
      </c>
      <c r="D44" s="85">
        <f>D45</f>
        <v>2500</v>
      </c>
      <c r="E44" s="85">
        <f t="shared" ref="E44:F44" si="13">E45</f>
        <v>3500</v>
      </c>
      <c r="F44" s="85">
        <f t="shared" si="13"/>
        <v>2676.1</v>
      </c>
      <c r="G44" s="44">
        <f t="shared" si="0"/>
        <v>76.459999999999994</v>
      </c>
      <c r="H44" s="44">
        <f t="shared" si="1"/>
        <v>104.52209098862643</v>
      </c>
    </row>
    <row r="45" spans="1:8">
      <c r="A45" s="27">
        <v>343</v>
      </c>
      <c r="B45" s="26" t="s">
        <v>185</v>
      </c>
      <c r="C45" s="85">
        <f>SUM(C46:C48)</f>
        <v>2560.3199999999997</v>
      </c>
      <c r="D45" s="85">
        <f t="shared" ref="D45" si="14">SUM(D46:D48)</f>
        <v>2500</v>
      </c>
      <c r="E45" s="85">
        <f t="shared" ref="E45" si="15">SUM(E46:E48)</f>
        <v>3500</v>
      </c>
      <c r="F45" s="85">
        <f>SUM(F46:F48)</f>
        <v>2676.1</v>
      </c>
      <c r="G45" s="44">
        <f t="shared" si="0"/>
        <v>76.459999999999994</v>
      </c>
      <c r="H45" s="44">
        <f t="shared" si="1"/>
        <v>104.52209098862643</v>
      </c>
    </row>
    <row r="46" spans="1:8">
      <c r="A46" s="31">
        <v>3431</v>
      </c>
      <c r="B46" s="32" t="s">
        <v>186</v>
      </c>
      <c r="C46" s="79">
        <v>2553.91</v>
      </c>
      <c r="D46" s="79">
        <v>2500</v>
      </c>
      <c r="E46" s="79">
        <v>3500</v>
      </c>
      <c r="F46" s="79">
        <v>2671.1</v>
      </c>
      <c r="G46" s="44">
        <f t="shared" si="0"/>
        <v>76.317142857142855</v>
      </c>
      <c r="H46" s="44">
        <f t="shared" si="1"/>
        <v>104.58865034398237</v>
      </c>
    </row>
    <row r="47" spans="1:8" ht="30">
      <c r="A47" s="31">
        <v>3432</v>
      </c>
      <c r="B47" s="54" t="s">
        <v>187</v>
      </c>
      <c r="C47" s="79">
        <v>0</v>
      </c>
      <c r="D47" s="79">
        <v>0</v>
      </c>
      <c r="E47" s="79">
        <v>0</v>
      </c>
      <c r="F47" s="79">
        <v>0</v>
      </c>
      <c r="G47" s="44" t="e">
        <f t="shared" si="0"/>
        <v>#DIV/0!</v>
      </c>
      <c r="H47" s="44" t="e">
        <f t="shared" si="1"/>
        <v>#DIV/0!</v>
      </c>
    </row>
    <row r="48" spans="1:8">
      <c r="A48" s="31">
        <v>3433</v>
      </c>
      <c r="B48" s="32" t="s">
        <v>188</v>
      </c>
      <c r="C48" s="79">
        <v>6.41</v>
      </c>
      <c r="D48" s="79">
        <v>0</v>
      </c>
      <c r="E48" s="79">
        <v>0</v>
      </c>
      <c r="F48" s="79">
        <v>5</v>
      </c>
      <c r="G48" s="44" t="e">
        <f t="shared" si="0"/>
        <v>#DIV/0!</v>
      </c>
      <c r="H48" s="44">
        <f t="shared" si="1"/>
        <v>78.003120124804994</v>
      </c>
    </row>
    <row r="49" spans="1:8">
      <c r="A49" s="27">
        <v>37</v>
      </c>
      <c r="B49" s="26" t="s">
        <v>225</v>
      </c>
      <c r="C49" s="85">
        <f>C50</f>
        <v>0</v>
      </c>
      <c r="D49" s="85">
        <f t="shared" ref="D49:E49" si="16">D50</f>
        <v>0</v>
      </c>
      <c r="E49" s="85">
        <f t="shared" si="16"/>
        <v>1158</v>
      </c>
      <c r="F49" s="85">
        <f>F50</f>
        <v>1157.53</v>
      </c>
      <c r="G49" s="44">
        <f t="shared" si="0"/>
        <v>99.959412780656294</v>
      </c>
      <c r="H49" s="44" t="e">
        <f t="shared" si="1"/>
        <v>#DIV/0!</v>
      </c>
    </row>
    <row r="50" spans="1:8">
      <c r="A50" s="27">
        <v>372</v>
      </c>
      <c r="B50" s="26" t="s">
        <v>226</v>
      </c>
      <c r="C50" s="85">
        <f>C51+C52</f>
        <v>0</v>
      </c>
      <c r="D50" s="85">
        <f t="shared" ref="D50" si="17">D51+D52</f>
        <v>0</v>
      </c>
      <c r="E50" s="85">
        <f t="shared" ref="E50" si="18">E51+E52</f>
        <v>1158</v>
      </c>
      <c r="F50" s="85">
        <f>F51+F52</f>
        <v>1157.53</v>
      </c>
      <c r="G50" s="44">
        <f t="shared" si="0"/>
        <v>99.959412780656294</v>
      </c>
      <c r="H50" s="44" t="e">
        <f t="shared" si="1"/>
        <v>#DIV/0!</v>
      </c>
    </row>
    <row r="51" spans="1:8">
      <c r="A51" s="31">
        <v>3721</v>
      </c>
      <c r="B51" s="32" t="s">
        <v>225</v>
      </c>
      <c r="C51" s="79">
        <v>0</v>
      </c>
      <c r="D51" s="79">
        <v>0</v>
      </c>
      <c r="E51" s="79">
        <v>1158</v>
      </c>
      <c r="F51" s="79">
        <v>1157.53</v>
      </c>
      <c r="G51" s="44">
        <f t="shared" si="0"/>
        <v>99.959412780656294</v>
      </c>
      <c r="H51" s="44" t="e">
        <f t="shared" si="1"/>
        <v>#DIV/0!</v>
      </c>
    </row>
    <row r="52" spans="1:8">
      <c r="A52" s="31">
        <v>3722</v>
      </c>
      <c r="B52" s="32" t="s">
        <v>275</v>
      </c>
      <c r="C52" s="79">
        <v>0</v>
      </c>
      <c r="D52" s="79">
        <v>0</v>
      </c>
      <c r="E52" s="79">
        <v>0</v>
      </c>
      <c r="F52" s="79">
        <v>0</v>
      </c>
      <c r="G52" s="44" t="e">
        <f t="shared" si="0"/>
        <v>#DIV/0!</v>
      </c>
      <c r="H52" s="44" t="e">
        <f t="shared" si="1"/>
        <v>#DIV/0!</v>
      </c>
    </row>
    <row r="53" spans="1:8">
      <c r="A53" s="27">
        <v>38</v>
      </c>
      <c r="B53" s="26" t="s">
        <v>196</v>
      </c>
      <c r="C53" s="85">
        <f>C54</f>
        <v>0</v>
      </c>
      <c r="D53" s="85">
        <f>D54</f>
        <v>0</v>
      </c>
      <c r="E53" s="85">
        <f t="shared" ref="E53:E54" si="19">E54</f>
        <v>0</v>
      </c>
      <c r="F53" s="85">
        <f>F54</f>
        <v>0</v>
      </c>
      <c r="G53" s="44" t="e">
        <f t="shared" si="0"/>
        <v>#DIV/0!</v>
      </c>
      <c r="H53" s="44" t="e">
        <f t="shared" si="1"/>
        <v>#DIV/0!</v>
      </c>
    </row>
    <row r="54" spans="1:8">
      <c r="A54" s="27">
        <v>381</v>
      </c>
      <c r="B54" s="26" t="s">
        <v>118</v>
      </c>
      <c r="C54" s="85">
        <f>C55</f>
        <v>0</v>
      </c>
      <c r="D54" s="85">
        <f>D55</f>
        <v>0</v>
      </c>
      <c r="E54" s="85">
        <f t="shared" si="19"/>
        <v>0</v>
      </c>
      <c r="F54" s="85">
        <f>F55</f>
        <v>0</v>
      </c>
      <c r="G54" s="44" t="e">
        <f t="shared" si="0"/>
        <v>#DIV/0!</v>
      </c>
      <c r="H54" s="44" t="e">
        <f t="shared" si="1"/>
        <v>#DIV/0!</v>
      </c>
    </row>
    <row r="55" spans="1:8">
      <c r="A55" s="31">
        <v>3812</v>
      </c>
      <c r="B55" s="32" t="s">
        <v>198</v>
      </c>
      <c r="C55" s="79">
        <v>0</v>
      </c>
      <c r="D55" s="79">
        <v>0</v>
      </c>
      <c r="E55" s="79">
        <v>0</v>
      </c>
      <c r="F55" s="79">
        <v>0</v>
      </c>
      <c r="G55" s="44" t="e">
        <f t="shared" si="0"/>
        <v>#DIV/0!</v>
      </c>
      <c r="H55" s="44" t="e">
        <f t="shared" si="1"/>
        <v>#DIV/0!</v>
      </c>
    </row>
    <row r="56" spans="1:8">
      <c r="A56" s="27">
        <v>4</v>
      </c>
      <c r="B56" s="26" t="s">
        <v>200</v>
      </c>
      <c r="C56" s="85">
        <f>C57+C61</f>
        <v>13107.24</v>
      </c>
      <c r="D56" s="85">
        <f>D57+D61</f>
        <v>4500</v>
      </c>
      <c r="E56" s="85">
        <f t="shared" ref="E56" si="20">E57+E61</f>
        <v>19600</v>
      </c>
      <c r="F56" s="85">
        <f>F57+F61</f>
        <v>9851.67</v>
      </c>
      <c r="G56" s="44">
        <f t="shared" si="0"/>
        <v>50.263622448979596</v>
      </c>
      <c r="H56" s="44">
        <f t="shared" si="1"/>
        <v>75.162047845312969</v>
      </c>
    </row>
    <row r="57" spans="1:8">
      <c r="A57" s="27">
        <v>41</v>
      </c>
      <c r="B57" s="26" t="s">
        <v>201</v>
      </c>
      <c r="C57" s="85">
        <f>C58</f>
        <v>0</v>
      </c>
      <c r="D57" s="85">
        <f t="shared" ref="D57:E57" si="21">D58</f>
        <v>0</v>
      </c>
      <c r="E57" s="85">
        <f t="shared" si="21"/>
        <v>0</v>
      </c>
      <c r="F57" s="85">
        <f>F58</f>
        <v>0</v>
      </c>
      <c r="G57" s="44" t="e">
        <f t="shared" si="0"/>
        <v>#DIV/0!</v>
      </c>
      <c r="H57" s="44" t="e">
        <f t="shared" si="1"/>
        <v>#DIV/0!</v>
      </c>
    </row>
    <row r="58" spans="1:8">
      <c r="A58" s="27">
        <v>412</v>
      </c>
      <c r="B58" s="26" t="s">
        <v>202</v>
      </c>
      <c r="C58" s="85">
        <f>SUM(C59:C60)</f>
        <v>0</v>
      </c>
      <c r="D58" s="85">
        <f t="shared" ref="D58" si="22">SUM(D59:D60)</f>
        <v>0</v>
      </c>
      <c r="E58" s="85">
        <f t="shared" ref="E58" si="23">SUM(E59:E60)</f>
        <v>0</v>
      </c>
      <c r="F58" s="85">
        <f>SUM(F59:F60)</f>
        <v>0</v>
      </c>
      <c r="G58" s="44" t="e">
        <f t="shared" si="0"/>
        <v>#DIV/0!</v>
      </c>
      <c r="H58" s="44" t="e">
        <f t="shared" si="1"/>
        <v>#DIV/0!</v>
      </c>
    </row>
    <row r="59" spans="1:8">
      <c r="A59" s="31">
        <v>4123</v>
      </c>
      <c r="B59" s="32" t="s">
        <v>203</v>
      </c>
      <c r="C59" s="79">
        <v>0</v>
      </c>
      <c r="D59" s="79">
        <v>0</v>
      </c>
      <c r="E59" s="79">
        <v>0</v>
      </c>
      <c r="F59" s="79">
        <v>0</v>
      </c>
      <c r="G59" s="44" t="e">
        <f t="shared" si="0"/>
        <v>#DIV/0!</v>
      </c>
      <c r="H59" s="44" t="e">
        <f t="shared" si="1"/>
        <v>#DIV/0!</v>
      </c>
    </row>
    <row r="60" spans="1:8">
      <c r="A60" s="31">
        <v>4124</v>
      </c>
      <c r="B60" s="32" t="s">
        <v>204</v>
      </c>
      <c r="C60" s="79">
        <v>0</v>
      </c>
      <c r="D60" s="79">
        <v>0</v>
      </c>
      <c r="E60" s="79">
        <v>0</v>
      </c>
      <c r="F60" s="79">
        <v>0</v>
      </c>
      <c r="G60" s="44" t="e">
        <f t="shared" si="0"/>
        <v>#DIV/0!</v>
      </c>
      <c r="H60" s="44" t="e">
        <f t="shared" si="1"/>
        <v>#DIV/0!</v>
      </c>
    </row>
    <row r="61" spans="1:8">
      <c r="A61" s="27">
        <v>42</v>
      </c>
      <c r="B61" s="26" t="s">
        <v>205</v>
      </c>
      <c r="C61" s="85">
        <f>SUM(C68+C62)</f>
        <v>13107.24</v>
      </c>
      <c r="D61" s="85">
        <f t="shared" ref="D61" si="24">SUM(D68+D62)</f>
        <v>4500</v>
      </c>
      <c r="E61" s="85">
        <f t="shared" ref="E61" si="25">SUM(E68+E62)</f>
        <v>19600</v>
      </c>
      <c r="F61" s="85">
        <f>SUM(F68+F62)</f>
        <v>9851.67</v>
      </c>
      <c r="G61" s="44">
        <f t="shared" si="0"/>
        <v>50.263622448979596</v>
      </c>
      <c r="H61" s="44">
        <f t="shared" si="1"/>
        <v>75.162047845312969</v>
      </c>
    </row>
    <row r="62" spans="1:8">
      <c r="A62" s="27">
        <v>422</v>
      </c>
      <c r="B62" s="26" t="s">
        <v>206</v>
      </c>
      <c r="C62" s="85">
        <f>SUM(C63:C66)</f>
        <v>6633.66</v>
      </c>
      <c r="D62" s="85">
        <f t="shared" ref="D62" si="26">SUM(D63:D66)</f>
        <v>4500</v>
      </c>
      <c r="E62" s="85">
        <f>SUM(E63:E67)</f>
        <v>13000</v>
      </c>
      <c r="F62" s="85">
        <f>SUM(F63:F67)</f>
        <v>4350.05</v>
      </c>
      <c r="G62" s="44">
        <f t="shared" si="0"/>
        <v>33.461923076923078</v>
      </c>
      <c r="H62" s="44">
        <f t="shared" si="1"/>
        <v>65.575413874090628</v>
      </c>
    </row>
    <row r="63" spans="1:8">
      <c r="A63" s="31">
        <v>4221</v>
      </c>
      <c r="B63" s="32" t="s">
        <v>207</v>
      </c>
      <c r="C63" s="79">
        <v>2723.31</v>
      </c>
      <c r="D63" s="79">
        <v>4500</v>
      </c>
      <c r="E63" s="79">
        <v>8500</v>
      </c>
      <c r="F63" s="79">
        <v>0</v>
      </c>
      <c r="G63" s="44">
        <f t="shared" si="0"/>
        <v>0</v>
      </c>
      <c r="H63" s="44">
        <f t="shared" si="1"/>
        <v>0</v>
      </c>
    </row>
    <row r="64" spans="1:8">
      <c r="A64" s="31">
        <v>4222</v>
      </c>
      <c r="B64" s="32" t="s">
        <v>208</v>
      </c>
      <c r="C64" s="79">
        <v>1907.85</v>
      </c>
      <c r="D64" s="79">
        <v>0</v>
      </c>
      <c r="E64" s="79">
        <v>0</v>
      </c>
      <c r="F64" s="79">
        <v>0</v>
      </c>
      <c r="G64" s="44" t="e">
        <f t="shared" si="0"/>
        <v>#DIV/0!</v>
      </c>
      <c r="H64" s="44">
        <f t="shared" si="1"/>
        <v>0</v>
      </c>
    </row>
    <row r="65" spans="1:11">
      <c r="A65" s="31">
        <v>4223</v>
      </c>
      <c r="B65" s="32" t="s">
        <v>209</v>
      </c>
      <c r="C65" s="79">
        <v>0</v>
      </c>
      <c r="D65" s="79">
        <v>0</v>
      </c>
      <c r="E65" s="79">
        <v>0</v>
      </c>
      <c r="F65" s="79">
        <v>0</v>
      </c>
      <c r="G65" s="44" t="e">
        <f t="shared" si="0"/>
        <v>#DIV/0!</v>
      </c>
      <c r="H65" s="44" t="e">
        <f t="shared" si="1"/>
        <v>#DIV/0!</v>
      </c>
    </row>
    <row r="66" spans="1:11">
      <c r="A66" s="31">
        <v>4225</v>
      </c>
      <c r="B66" s="32" t="s">
        <v>211</v>
      </c>
      <c r="C66" s="79">
        <v>2002.5</v>
      </c>
      <c r="D66" s="79">
        <v>0</v>
      </c>
      <c r="E66" s="79">
        <v>0</v>
      </c>
      <c r="F66" s="79">
        <v>0</v>
      </c>
      <c r="G66" s="44" t="e">
        <f t="shared" si="0"/>
        <v>#DIV/0!</v>
      </c>
      <c r="H66" s="44">
        <f t="shared" si="1"/>
        <v>0</v>
      </c>
    </row>
    <row r="67" spans="1:11">
      <c r="A67" s="31">
        <v>4227</v>
      </c>
      <c r="B67" s="32" t="s">
        <v>212</v>
      </c>
      <c r="C67" s="79">
        <v>0</v>
      </c>
      <c r="D67" s="79">
        <v>0</v>
      </c>
      <c r="E67" s="79">
        <v>4500</v>
      </c>
      <c r="F67" s="79">
        <v>4350.05</v>
      </c>
      <c r="G67" s="44">
        <f t="shared" si="0"/>
        <v>96.667777777777786</v>
      </c>
      <c r="H67" s="44" t="e">
        <f t="shared" si="1"/>
        <v>#DIV/0!</v>
      </c>
    </row>
    <row r="68" spans="1:11">
      <c r="A68" s="27">
        <v>424</v>
      </c>
      <c r="B68" s="26" t="s">
        <v>215</v>
      </c>
      <c r="C68" s="85">
        <f>SUM(C69)</f>
        <v>6473.58</v>
      </c>
      <c r="D68" s="85">
        <f t="shared" ref="D68:E68" si="27">SUM(D69)</f>
        <v>0</v>
      </c>
      <c r="E68" s="85">
        <f t="shared" si="27"/>
        <v>6600</v>
      </c>
      <c r="F68" s="85">
        <f>SUM(F69)</f>
        <v>5501.62</v>
      </c>
      <c r="G68" s="44">
        <f t="shared" si="0"/>
        <v>83.357878787878775</v>
      </c>
      <c r="H68" s="44">
        <f t="shared" si="1"/>
        <v>84.985742046904491</v>
      </c>
    </row>
    <row r="69" spans="1:11">
      <c r="A69" s="31">
        <v>4241</v>
      </c>
      <c r="B69" s="32" t="s">
        <v>216</v>
      </c>
      <c r="C69" s="79">
        <v>6473.58</v>
      </c>
      <c r="D69" s="79">
        <v>0</v>
      </c>
      <c r="E69" s="79">
        <v>6600</v>
      </c>
      <c r="F69" s="79">
        <v>5501.62</v>
      </c>
      <c r="G69" s="44">
        <f t="shared" si="0"/>
        <v>83.357878787878775</v>
      </c>
      <c r="H69" s="44">
        <f t="shared" si="1"/>
        <v>84.985742046904491</v>
      </c>
    </row>
    <row r="70" spans="1:11" s="13" customFormat="1" ht="15" customHeight="1">
      <c r="A70" s="36"/>
      <c r="B70" s="36" t="s">
        <v>133</v>
      </c>
      <c r="C70" s="82">
        <f>C71+C108</f>
        <v>29384.18</v>
      </c>
      <c r="D70" s="82">
        <f t="shared" ref="D70" si="28">D71+D108</f>
        <v>0</v>
      </c>
      <c r="E70" s="82">
        <f>E71+E108</f>
        <v>0</v>
      </c>
      <c r="F70" s="82">
        <f>F71+F108</f>
        <v>0</v>
      </c>
      <c r="G70" s="103" t="e">
        <f>F70/E70*100</f>
        <v>#DIV/0!</v>
      </c>
      <c r="H70" s="103">
        <f>F70/C70*100</f>
        <v>0</v>
      </c>
    </row>
    <row r="71" spans="1:11" s="13" customFormat="1" ht="15" customHeight="1">
      <c r="A71" s="61">
        <v>3</v>
      </c>
      <c r="B71" s="26" t="s">
        <v>222</v>
      </c>
      <c r="C71" s="85">
        <f>C72+C79+C96+C101+C104</f>
        <v>29384.18</v>
      </c>
      <c r="D71" s="85">
        <f t="shared" ref="D71" si="29">D72+D79+D96+D101+D104</f>
        <v>0</v>
      </c>
      <c r="E71" s="85">
        <f t="shared" ref="E71" si="30">E72+E79+E96+E101+E104</f>
        <v>0</v>
      </c>
      <c r="F71" s="85">
        <f>F72+F79+F96+F101+F104</f>
        <v>0</v>
      </c>
      <c r="G71" s="44" t="e">
        <f>F71/E71*100</f>
        <v>#DIV/0!</v>
      </c>
      <c r="H71" s="44">
        <f>F71/C71*100</f>
        <v>0</v>
      </c>
    </row>
    <row r="72" spans="1:11" s="13" customFormat="1" ht="15" customHeight="1">
      <c r="A72" s="61">
        <v>31</v>
      </c>
      <c r="B72" s="26" t="s">
        <v>148</v>
      </c>
      <c r="C72" s="85">
        <f>C73+C75+C77</f>
        <v>19983.739999999998</v>
      </c>
      <c r="D72" s="85">
        <f t="shared" ref="D72" si="31">D73+D75+D77</f>
        <v>0</v>
      </c>
      <c r="E72" s="85">
        <f t="shared" ref="E72" si="32">E73+E75+E77</f>
        <v>0</v>
      </c>
      <c r="F72" s="85">
        <f>F73+F75+F77</f>
        <v>0</v>
      </c>
      <c r="G72" s="44" t="e">
        <f t="shared" ref="G72:G94" si="33">F72/E72*100</f>
        <v>#DIV/0!</v>
      </c>
      <c r="H72" s="44">
        <f t="shared" ref="H72:H94" si="34">F72/C72*100</f>
        <v>0</v>
      </c>
    </row>
    <row r="73" spans="1:11" s="13" customFormat="1" ht="15" customHeight="1">
      <c r="A73" s="61">
        <v>311</v>
      </c>
      <c r="B73" s="26" t="s">
        <v>223</v>
      </c>
      <c r="C73" s="85">
        <f>C74</f>
        <v>18184.41</v>
      </c>
      <c r="D73" s="85">
        <f t="shared" ref="D73:E73" si="35">D74</f>
        <v>0</v>
      </c>
      <c r="E73" s="85">
        <f t="shared" si="35"/>
        <v>0</v>
      </c>
      <c r="F73" s="85">
        <f>F74</f>
        <v>0</v>
      </c>
      <c r="G73" s="44" t="e">
        <f t="shared" si="33"/>
        <v>#DIV/0!</v>
      </c>
      <c r="H73" s="44">
        <f t="shared" si="34"/>
        <v>0</v>
      </c>
    </row>
    <row r="74" spans="1:11" s="13" customFormat="1" ht="15" customHeight="1">
      <c r="A74" s="40">
        <v>3111</v>
      </c>
      <c r="B74" s="39" t="s">
        <v>227</v>
      </c>
      <c r="C74" s="80">
        <v>18184.41</v>
      </c>
      <c r="D74" s="80">
        <v>0</v>
      </c>
      <c r="E74" s="80">
        <v>0</v>
      </c>
      <c r="F74" s="80">
        <v>0</v>
      </c>
      <c r="G74" s="44" t="e">
        <f t="shared" si="33"/>
        <v>#DIV/0!</v>
      </c>
      <c r="H74" s="44">
        <f t="shared" si="34"/>
        <v>0</v>
      </c>
      <c r="K74" s="13" t="s">
        <v>98</v>
      </c>
    </row>
    <row r="75" spans="1:11" s="13" customFormat="1" ht="15" customHeight="1">
      <c r="A75" s="61">
        <v>312</v>
      </c>
      <c r="B75" s="26" t="s">
        <v>152</v>
      </c>
      <c r="C75" s="85">
        <f>C76</f>
        <v>0</v>
      </c>
      <c r="D75" s="85">
        <f t="shared" ref="D75:E75" si="36">D76</f>
        <v>0</v>
      </c>
      <c r="E75" s="85">
        <f t="shared" si="36"/>
        <v>0</v>
      </c>
      <c r="F75" s="85">
        <f>F76</f>
        <v>0</v>
      </c>
      <c r="G75" s="44" t="e">
        <f t="shared" si="33"/>
        <v>#DIV/0!</v>
      </c>
      <c r="H75" s="44" t="e">
        <f t="shared" si="34"/>
        <v>#DIV/0!</v>
      </c>
    </row>
    <row r="76" spans="1:11" s="13" customFormat="1" ht="15" customHeight="1">
      <c r="A76" s="40">
        <v>3121</v>
      </c>
      <c r="B76" s="39" t="s">
        <v>152</v>
      </c>
      <c r="C76" s="80">
        <v>0</v>
      </c>
      <c r="D76" s="80">
        <v>0</v>
      </c>
      <c r="E76" s="80">
        <v>0</v>
      </c>
      <c r="F76" s="80">
        <v>0</v>
      </c>
      <c r="G76" s="44" t="e">
        <f t="shared" si="33"/>
        <v>#DIV/0!</v>
      </c>
      <c r="H76" s="44" t="e">
        <f t="shared" si="34"/>
        <v>#DIV/0!</v>
      </c>
    </row>
    <row r="77" spans="1:11" s="13" customFormat="1" ht="15" customHeight="1">
      <c r="A77" s="61">
        <v>313</v>
      </c>
      <c r="B77" s="33" t="s">
        <v>153</v>
      </c>
      <c r="C77" s="85">
        <f>C78</f>
        <v>1799.33</v>
      </c>
      <c r="D77" s="85">
        <f t="shared" ref="D77:E77" si="37">D78</f>
        <v>0</v>
      </c>
      <c r="E77" s="85">
        <f t="shared" si="37"/>
        <v>0</v>
      </c>
      <c r="F77" s="85">
        <f>F78</f>
        <v>0</v>
      </c>
      <c r="G77" s="44" t="e">
        <f t="shared" si="33"/>
        <v>#DIV/0!</v>
      </c>
      <c r="H77" s="44">
        <f t="shared" si="34"/>
        <v>0</v>
      </c>
    </row>
    <row r="78" spans="1:11" s="13" customFormat="1" ht="15" customHeight="1">
      <c r="A78" s="40">
        <v>3132</v>
      </c>
      <c r="B78" s="39" t="s">
        <v>154</v>
      </c>
      <c r="C78" s="80">
        <v>1799.33</v>
      </c>
      <c r="D78" s="80">
        <v>0</v>
      </c>
      <c r="E78" s="80">
        <v>0</v>
      </c>
      <c r="F78" s="80">
        <v>0</v>
      </c>
      <c r="G78" s="44" t="e">
        <f t="shared" si="33"/>
        <v>#DIV/0!</v>
      </c>
      <c r="H78" s="44">
        <f t="shared" si="34"/>
        <v>0</v>
      </c>
      <c r="K78" s="13" t="s">
        <v>98</v>
      </c>
    </row>
    <row r="79" spans="1:11" s="13" customFormat="1" ht="15" customHeight="1">
      <c r="A79" s="61">
        <v>32</v>
      </c>
      <c r="B79" s="26" t="s">
        <v>155</v>
      </c>
      <c r="C79" s="85">
        <f>C80+C84+C86+C93</f>
        <v>9400.44</v>
      </c>
      <c r="D79" s="85">
        <f t="shared" ref="D79" si="38">D80+D84+D86+D93</f>
        <v>0</v>
      </c>
      <c r="E79" s="85">
        <f t="shared" ref="E79" si="39">E80+E84+E86+E93</f>
        <v>0</v>
      </c>
      <c r="F79" s="85">
        <f>F80+F84+F86+F93</f>
        <v>0</v>
      </c>
      <c r="G79" s="44" t="e">
        <f t="shared" si="33"/>
        <v>#DIV/0!</v>
      </c>
      <c r="H79" s="44">
        <f t="shared" si="34"/>
        <v>0</v>
      </c>
    </row>
    <row r="80" spans="1:11" s="13" customFormat="1" ht="15" customHeight="1">
      <c r="A80" s="61">
        <v>321</v>
      </c>
      <c r="B80" s="26" t="s">
        <v>156</v>
      </c>
      <c r="C80" s="85">
        <f t="shared" ref="C80" si="40">SUM(C81:C83)</f>
        <v>9065.65</v>
      </c>
      <c r="D80" s="85">
        <f>SUM(D81:D83)</f>
        <v>0</v>
      </c>
      <c r="E80" s="85">
        <f t="shared" ref="E80:F80" si="41">SUM(E81:E83)</f>
        <v>0</v>
      </c>
      <c r="F80" s="85">
        <f t="shared" si="41"/>
        <v>0</v>
      </c>
      <c r="G80" s="44" t="e">
        <f t="shared" si="33"/>
        <v>#DIV/0!</v>
      </c>
      <c r="H80" s="44">
        <f t="shared" si="34"/>
        <v>0</v>
      </c>
    </row>
    <row r="81" spans="1:8" s="13" customFormat="1" ht="15" customHeight="1">
      <c r="A81" s="40">
        <v>3211</v>
      </c>
      <c r="B81" s="39" t="s">
        <v>157</v>
      </c>
      <c r="C81" s="80">
        <v>8965.65</v>
      </c>
      <c r="D81" s="80">
        <v>0</v>
      </c>
      <c r="E81" s="80">
        <v>0</v>
      </c>
      <c r="F81" s="80">
        <v>0</v>
      </c>
      <c r="G81" s="44" t="e">
        <f t="shared" si="33"/>
        <v>#DIV/0!</v>
      </c>
      <c r="H81" s="44">
        <f t="shared" si="34"/>
        <v>0</v>
      </c>
    </row>
    <row r="82" spans="1:8" s="13" customFormat="1" ht="15" customHeight="1">
      <c r="A82" s="40">
        <v>3212</v>
      </c>
      <c r="B82" s="39" t="s">
        <v>158</v>
      </c>
      <c r="C82" s="80">
        <v>0</v>
      </c>
      <c r="D82" s="80">
        <v>0</v>
      </c>
      <c r="E82" s="80">
        <v>0</v>
      </c>
      <c r="F82" s="80">
        <v>0</v>
      </c>
      <c r="G82" s="44" t="e">
        <f t="shared" si="33"/>
        <v>#DIV/0!</v>
      </c>
      <c r="H82" s="44" t="e">
        <f t="shared" si="34"/>
        <v>#DIV/0!</v>
      </c>
    </row>
    <row r="83" spans="1:8" s="13" customFormat="1" ht="15" customHeight="1">
      <c r="A83" s="40">
        <v>3213</v>
      </c>
      <c r="B83" s="39" t="s">
        <v>159</v>
      </c>
      <c r="C83" s="80">
        <v>100</v>
      </c>
      <c r="D83" s="80">
        <v>0</v>
      </c>
      <c r="E83" s="80">
        <v>0</v>
      </c>
      <c r="F83" s="80">
        <v>0</v>
      </c>
      <c r="G83" s="44" t="e">
        <f t="shared" si="33"/>
        <v>#DIV/0!</v>
      </c>
      <c r="H83" s="44">
        <f t="shared" si="34"/>
        <v>0</v>
      </c>
    </row>
    <row r="84" spans="1:8" s="13" customFormat="1" ht="15" customHeight="1">
      <c r="A84" s="61">
        <v>322</v>
      </c>
      <c r="B84" s="26" t="s">
        <v>161</v>
      </c>
      <c r="C84" s="85">
        <f>C85</f>
        <v>0</v>
      </c>
      <c r="D84" s="85">
        <f>D85</f>
        <v>0</v>
      </c>
      <c r="E84" s="85">
        <f t="shared" ref="E84" si="42">E85</f>
        <v>0</v>
      </c>
      <c r="F84" s="85">
        <f>F85</f>
        <v>0</v>
      </c>
      <c r="G84" s="44" t="e">
        <f t="shared" si="33"/>
        <v>#DIV/0!</v>
      </c>
      <c r="H84" s="44" t="e">
        <f t="shared" si="34"/>
        <v>#DIV/0!</v>
      </c>
    </row>
    <row r="85" spans="1:8" s="13" customFormat="1" ht="15" customHeight="1">
      <c r="A85" s="40">
        <v>3224</v>
      </c>
      <c r="B85" s="39" t="s">
        <v>228</v>
      </c>
      <c r="C85" s="80">
        <v>0</v>
      </c>
      <c r="D85" s="80">
        <v>0</v>
      </c>
      <c r="E85" s="80">
        <v>0</v>
      </c>
      <c r="F85" s="80">
        <v>0</v>
      </c>
      <c r="G85" s="44" t="e">
        <f t="shared" si="33"/>
        <v>#DIV/0!</v>
      </c>
      <c r="H85" s="44" t="e">
        <f t="shared" si="34"/>
        <v>#DIV/0!</v>
      </c>
    </row>
    <row r="86" spans="1:8" s="13" customFormat="1" ht="15" customHeight="1">
      <c r="A86" s="61">
        <v>323</v>
      </c>
      <c r="B86" s="33" t="s">
        <v>167</v>
      </c>
      <c r="C86" s="85">
        <f>C87+C88+C89+C90+C91+C92</f>
        <v>334.79</v>
      </c>
      <c r="D86" s="85">
        <f t="shared" ref="D86:E86" si="43">D87+D88+D89+D90+D91+D92</f>
        <v>0</v>
      </c>
      <c r="E86" s="85">
        <f t="shared" si="43"/>
        <v>0</v>
      </c>
      <c r="F86" s="85">
        <f>F87+F88+F89+F90+F91+F92</f>
        <v>0</v>
      </c>
      <c r="G86" s="44" t="e">
        <f t="shared" si="33"/>
        <v>#DIV/0!</v>
      </c>
      <c r="H86" s="44">
        <f t="shared" si="34"/>
        <v>0</v>
      </c>
    </row>
    <row r="87" spans="1:8" s="13" customFormat="1" ht="15" customHeight="1">
      <c r="A87" s="31">
        <v>3231</v>
      </c>
      <c r="B87" s="32" t="s">
        <v>168</v>
      </c>
      <c r="C87" s="79">
        <v>334.79</v>
      </c>
      <c r="D87" s="80">
        <v>0</v>
      </c>
      <c r="E87" s="80">
        <v>0</v>
      </c>
      <c r="F87" s="79">
        <v>0</v>
      </c>
      <c r="G87" s="44" t="e">
        <f t="shared" si="33"/>
        <v>#DIV/0!</v>
      </c>
      <c r="H87" s="44">
        <f t="shared" si="34"/>
        <v>0</v>
      </c>
    </row>
    <row r="88" spans="1:8" s="13" customFormat="1" ht="15" customHeight="1">
      <c r="A88" s="40">
        <v>3233</v>
      </c>
      <c r="B88" s="39" t="s">
        <v>170</v>
      </c>
      <c r="C88" s="80">
        <v>0</v>
      </c>
      <c r="D88" s="80">
        <v>0</v>
      </c>
      <c r="E88" s="80">
        <v>0</v>
      </c>
      <c r="F88" s="80">
        <v>0</v>
      </c>
      <c r="G88" s="44" t="e">
        <f t="shared" si="33"/>
        <v>#DIV/0!</v>
      </c>
      <c r="H88" s="44" t="e">
        <f t="shared" si="34"/>
        <v>#DIV/0!</v>
      </c>
    </row>
    <row r="89" spans="1:8" s="13" customFormat="1" ht="15" customHeight="1">
      <c r="A89" s="40">
        <v>3235</v>
      </c>
      <c r="B89" s="39" t="s">
        <v>172</v>
      </c>
      <c r="C89" s="80">
        <v>0</v>
      </c>
      <c r="D89" s="80">
        <v>0</v>
      </c>
      <c r="E89" s="80">
        <v>0</v>
      </c>
      <c r="F89" s="80">
        <v>0</v>
      </c>
      <c r="G89" s="44" t="e">
        <f t="shared" si="33"/>
        <v>#DIV/0!</v>
      </c>
      <c r="H89" s="44" t="e">
        <f t="shared" si="34"/>
        <v>#DIV/0!</v>
      </c>
    </row>
    <row r="90" spans="1:8" s="13" customFormat="1" ht="15" customHeight="1">
      <c r="A90" s="40">
        <v>3237</v>
      </c>
      <c r="B90" s="39" t="s">
        <v>174</v>
      </c>
      <c r="C90" s="80">
        <v>0</v>
      </c>
      <c r="D90" s="80">
        <v>0</v>
      </c>
      <c r="E90" s="80">
        <v>0</v>
      </c>
      <c r="F90" s="80">
        <v>0</v>
      </c>
      <c r="G90" s="44" t="e">
        <f t="shared" si="33"/>
        <v>#DIV/0!</v>
      </c>
      <c r="H90" s="44" t="e">
        <f t="shared" si="34"/>
        <v>#DIV/0!</v>
      </c>
    </row>
    <row r="91" spans="1:8" s="13" customFormat="1" ht="15" customHeight="1">
      <c r="A91" s="40">
        <v>3238</v>
      </c>
      <c r="B91" s="39" t="s">
        <v>175</v>
      </c>
      <c r="C91" s="80">
        <v>0</v>
      </c>
      <c r="D91" s="80">
        <v>0</v>
      </c>
      <c r="E91" s="80">
        <v>0</v>
      </c>
      <c r="F91" s="80">
        <v>0</v>
      </c>
      <c r="G91" s="44" t="e">
        <f t="shared" si="33"/>
        <v>#DIV/0!</v>
      </c>
      <c r="H91" s="44" t="e">
        <f t="shared" si="34"/>
        <v>#DIV/0!</v>
      </c>
    </row>
    <row r="92" spans="1:8" s="13" customFormat="1" ht="15" customHeight="1">
      <c r="A92" s="40">
        <v>3239</v>
      </c>
      <c r="B92" s="39" t="s">
        <v>176</v>
      </c>
      <c r="C92" s="80">
        <v>0</v>
      </c>
      <c r="D92" s="80">
        <v>0</v>
      </c>
      <c r="E92" s="80">
        <v>0</v>
      </c>
      <c r="F92" s="80">
        <v>0</v>
      </c>
      <c r="G92" s="44" t="e">
        <f t="shared" si="33"/>
        <v>#DIV/0!</v>
      </c>
      <c r="H92" s="44" t="e">
        <f t="shared" si="34"/>
        <v>#DIV/0!</v>
      </c>
    </row>
    <row r="93" spans="1:8" s="13" customFormat="1" ht="15" customHeight="1">
      <c r="A93" s="61">
        <v>329</v>
      </c>
      <c r="B93" s="26" t="s">
        <v>178</v>
      </c>
      <c r="C93" s="85">
        <f>C94+C95</f>
        <v>0</v>
      </c>
      <c r="D93" s="85">
        <f t="shared" ref="D93:E93" si="44">D94+D95</f>
        <v>0</v>
      </c>
      <c r="E93" s="85">
        <f t="shared" si="44"/>
        <v>0</v>
      </c>
      <c r="F93" s="85">
        <f>F94+F95</f>
        <v>0</v>
      </c>
      <c r="G93" s="44" t="e">
        <f t="shared" si="33"/>
        <v>#DIV/0!</v>
      </c>
      <c r="H93" s="44" t="e">
        <f t="shared" si="34"/>
        <v>#DIV/0!</v>
      </c>
    </row>
    <row r="94" spans="1:8" s="13" customFormat="1" ht="15" customHeight="1">
      <c r="A94" s="40">
        <v>3293</v>
      </c>
      <c r="B94" s="39" t="s">
        <v>180</v>
      </c>
      <c r="C94" s="80">
        <v>0</v>
      </c>
      <c r="D94" s="80">
        <v>0</v>
      </c>
      <c r="E94" s="80">
        <v>0</v>
      </c>
      <c r="F94" s="80">
        <v>0</v>
      </c>
      <c r="G94" s="44" t="e">
        <f t="shared" si="33"/>
        <v>#DIV/0!</v>
      </c>
      <c r="H94" s="44" t="e">
        <f t="shared" si="34"/>
        <v>#DIV/0!</v>
      </c>
    </row>
    <row r="95" spans="1:8" s="13" customFormat="1" ht="15" customHeight="1">
      <c r="A95" s="40">
        <v>3299</v>
      </c>
      <c r="B95" s="39" t="s">
        <v>178</v>
      </c>
      <c r="C95" s="80">
        <v>0</v>
      </c>
      <c r="D95" s="80">
        <v>0</v>
      </c>
      <c r="E95" s="80">
        <v>0</v>
      </c>
      <c r="F95" s="80">
        <v>0</v>
      </c>
      <c r="G95" s="44" t="e">
        <f t="shared" ref="G95:G114" si="45">F95/E95</f>
        <v>#DIV/0!</v>
      </c>
      <c r="H95" s="44" t="e">
        <f t="shared" ref="H95:H114" si="46">F95/C95</f>
        <v>#DIV/0!</v>
      </c>
    </row>
    <row r="96" spans="1:8" s="13" customFormat="1" ht="15" customHeight="1">
      <c r="A96" s="61">
        <v>34</v>
      </c>
      <c r="B96" s="26" t="s">
        <v>184</v>
      </c>
      <c r="C96" s="85">
        <f>C97</f>
        <v>0</v>
      </c>
      <c r="D96" s="85">
        <f>D97</f>
        <v>0</v>
      </c>
      <c r="E96" s="85">
        <f t="shared" ref="E96" si="47">E97</f>
        <v>0</v>
      </c>
      <c r="F96" s="85">
        <f>F97</f>
        <v>0</v>
      </c>
      <c r="G96" s="44" t="e">
        <f t="shared" si="45"/>
        <v>#DIV/0!</v>
      </c>
      <c r="H96" s="44" t="e">
        <f t="shared" si="46"/>
        <v>#DIV/0!</v>
      </c>
    </row>
    <row r="97" spans="1:8" s="13" customFormat="1" ht="15" customHeight="1">
      <c r="A97" s="27">
        <v>343</v>
      </c>
      <c r="B97" s="26" t="s">
        <v>185</v>
      </c>
      <c r="C97" s="85">
        <f>C98+C99+C100</f>
        <v>0</v>
      </c>
      <c r="D97" s="85">
        <f>D98+D99+D100</f>
        <v>0</v>
      </c>
      <c r="E97" s="85">
        <f>E98+E99</f>
        <v>0</v>
      </c>
      <c r="F97" s="85">
        <f>F98+F99+F100</f>
        <v>0</v>
      </c>
      <c r="G97" s="44" t="e">
        <f t="shared" si="45"/>
        <v>#DIV/0!</v>
      </c>
      <c r="H97" s="44" t="e">
        <f t="shared" si="46"/>
        <v>#DIV/0!</v>
      </c>
    </row>
    <row r="98" spans="1:8" s="66" customFormat="1" ht="15" customHeight="1">
      <c r="A98" s="31">
        <v>3431</v>
      </c>
      <c r="B98" s="32" t="s">
        <v>186</v>
      </c>
      <c r="C98" s="80">
        <v>0</v>
      </c>
      <c r="D98" s="80">
        <v>0</v>
      </c>
      <c r="E98" s="80">
        <v>0</v>
      </c>
      <c r="F98" s="80">
        <v>0</v>
      </c>
      <c r="G98" s="44" t="e">
        <f t="shared" si="45"/>
        <v>#DIV/0!</v>
      </c>
      <c r="H98" s="44" t="e">
        <f t="shared" si="46"/>
        <v>#DIV/0!</v>
      </c>
    </row>
    <row r="99" spans="1:8" s="66" customFormat="1" ht="15" customHeight="1">
      <c r="A99" s="31">
        <v>3432</v>
      </c>
      <c r="B99" s="54" t="s">
        <v>187</v>
      </c>
      <c r="C99" s="80">
        <v>0</v>
      </c>
      <c r="D99" s="80">
        <v>0</v>
      </c>
      <c r="E99" s="80">
        <v>0</v>
      </c>
      <c r="F99" s="80">
        <v>0</v>
      </c>
      <c r="G99" s="44" t="e">
        <f t="shared" si="45"/>
        <v>#DIV/0!</v>
      </c>
      <c r="H99" s="44" t="e">
        <f t="shared" si="46"/>
        <v>#DIV/0!</v>
      </c>
    </row>
    <row r="100" spans="1:8" s="13" customFormat="1" ht="15" customHeight="1">
      <c r="A100" s="31">
        <v>3433</v>
      </c>
      <c r="B100" s="32" t="s">
        <v>188</v>
      </c>
      <c r="C100" s="80">
        <v>0</v>
      </c>
      <c r="D100" s="80">
        <v>0</v>
      </c>
      <c r="E100" s="80">
        <v>0</v>
      </c>
      <c r="F100" s="80">
        <v>0</v>
      </c>
      <c r="G100" s="44" t="e">
        <f t="shared" si="45"/>
        <v>#DIV/0!</v>
      </c>
      <c r="H100" s="44" t="e">
        <f t="shared" si="46"/>
        <v>#DIV/0!</v>
      </c>
    </row>
    <row r="101" spans="1:8" s="66" customFormat="1" ht="15" customHeight="1">
      <c r="A101" s="61">
        <v>36</v>
      </c>
      <c r="B101" s="62" t="s">
        <v>229</v>
      </c>
      <c r="C101" s="85">
        <f t="shared" ref="C101:D102" si="48">C102</f>
        <v>0</v>
      </c>
      <c r="D101" s="85">
        <f t="shared" si="48"/>
        <v>0</v>
      </c>
      <c r="E101" s="85">
        <f t="shared" ref="E101:F102" si="49">E102</f>
        <v>0</v>
      </c>
      <c r="F101" s="85">
        <f t="shared" si="49"/>
        <v>0</v>
      </c>
      <c r="G101" s="44" t="e">
        <f t="shared" si="45"/>
        <v>#DIV/0!</v>
      </c>
      <c r="H101" s="44" t="e">
        <f t="shared" si="46"/>
        <v>#DIV/0!</v>
      </c>
    </row>
    <row r="102" spans="1:8" s="66" customFormat="1" ht="15" customHeight="1">
      <c r="A102" s="61">
        <v>369</v>
      </c>
      <c r="B102" s="62" t="s">
        <v>192</v>
      </c>
      <c r="C102" s="85">
        <f t="shared" si="48"/>
        <v>0</v>
      </c>
      <c r="D102" s="85">
        <v>0</v>
      </c>
      <c r="E102" s="85">
        <f t="shared" si="49"/>
        <v>0</v>
      </c>
      <c r="F102" s="85">
        <f t="shared" si="49"/>
        <v>0</v>
      </c>
      <c r="G102" s="44" t="e">
        <f t="shared" si="45"/>
        <v>#DIV/0!</v>
      </c>
      <c r="H102" s="44" t="e">
        <f t="shared" si="46"/>
        <v>#DIV/0!</v>
      </c>
    </row>
    <row r="103" spans="1:8" s="13" customFormat="1" ht="15" customHeight="1">
      <c r="A103" s="40">
        <v>3691</v>
      </c>
      <c r="B103" s="39" t="s">
        <v>192</v>
      </c>
      <c r="C103" s="80">
        <v>0</v>
      </c>
      <c r="D103" s="80">
        <v>0</v>
      </c>
      <c r="E103" s="80">
        <v>0</v>
      </c>
      <c r="F103" s="80">
        <v>0</v>
      </c>
      <c r="G103" s="44" t="e">
        <f t="shared" si="45"/>
        <v>#DIV/0!</v>
      </c>
      <c r="H103" s="44" t="e">
        <f t="shared" si="46"/>
        <v>#DIV/0!</v>
      </c>
    </row>
    <row r="104" spans="1:8" s="66" customFormat="1" ht="15" customHeight="1">
      <c r="A104" s="61">
        <v>38</v>
      </c>
      <c r="B104" s="62" t="s">
        <v>196</v>
      </c>
      <c r="C104" s="85">
        <f>C105</f>
        <v>0</v>
      </c>
      <c r="D104" s="85">
        <f>D105</f>
        <v>0</v>
      </c>
      <c r="E104" s="85">
        <f t="shared" ref="E104" si="50">E105</f>
        <v>0</v>
      </c>
      <c r="F104" s="85">
        <f>F105</f>
        <v>0</v>
      </c>
      <c r="G104" s="44" t="e">
        <f t="shared" si="45"/>
        <v>#DIV/0!</v>
      </c>
      <c r="H104" s="44" t="e">
        <f t="shared" si="46"/>
        <v>#DIV/0!</v>
      </c>
    </row>
    <row r="105" spans="1:8" s="66" customFormat="1" ht="15" customHeight="1">
      <c r="A105" s="61">
        <v>381</v>
      </c>
      <c r="B105" s="62" t="s">
        <v>118</v>
      </c>
      <c r="C105" s="85">
        <f>C107</f>
        <v>0</v>
      </c>
      <c r="D105" s="85">
        <f>D107</f>
        <v>0</v>
      </c>
      <c r="E105" s="85">
        <f t="shared" ref="E105" si="51">E107</f>
        <v>0</v>
      </c>
      <c r="F105" s="85">
        <f>F107</f>
        <v>0</v>
      </c>
      <c r="G105" s="44" t="e">
        <f t="shared" si="45"/>
        <v>#DIV/0!</v>
      </c>
      <c r="H105" s="44" t="e">
        <f t="shared" si="46"/>
        <v>#DIV/0!</v>
      </c>
    </row>
    <row r="106" spans="1:8" s="66" customFormat="1" ht="15" customHeight="1">
      <c r="A106" s="40">
        <v>3811</v>
      </c>
      <c r="B106" s="75" t="s">
        <v>197</v>
      </c>
      <c r="C106" s="80">
        <v>0</v>
      </c>
      <c r="D106" s="80">
        <v>0</v>
      </c>
      <c r="E106" s="80">
        <v>0</v>
      </c>
      <c r="F106" s="80">
        <v>0</v>
      </c>
      <c r="G106" s="44" t="e">
        <f t="shared" si="45"/>
        <v>#DIV/0!</v>
      </c>
      <c r="H106" s="44" t="e">
        <f t="shared" si="46"/>
        <v>#DIV/0!</v>
      </c>
    </row>
    <row r="107" spans="1:8" s="13" customFormat="1" ht="15" customHeight="1">
      <c r="A107" s="40">
        <v>3813</v>
      </c>
      <c r="B107" s="39" t="s">
        <v>230</v>
      </c>
      <c r="C107" s="80">
        <v>0</v>
      </c>
      <c r="D107" s="80">
        <v>0</v>
      </c>
      <c r="E107" s="80">
        <v>0</v>
      </c>
      <c r="F107" s="80">
        <v>0</v>
      </c>
      <c r="G107" s="44" t="e">
        <f t="shared" si="45"/>
        <v>#DIV/0!</v>
      </c>
      <c r="H107" s="44" t="e">
        <f t="shared" si="46"/>
        <v>#DIV/0!</v>
      </c>
    </row>
    <row r="108" spans="1:8" s="13" customFormat="1" ht="15" customHeight="1">
      <c r="A108" s="61">
        <v>4</v>
      </c>
      <c r="B108" s="26" t="s">
        <v>200</v>
      </c>
      <c r="C108" s="85">
        <f t="shared" ref="C108:D108" si="52">C109</f>
        <v>0</v>
      </c>
      <c r="D108" s="85">
        <f t="shared" si="52"/>
        <v>0</v>
      </c>
      <c r="E108" s="85">
        <f t="shared" ref="E108:F108" si="53">E109</f>
        <v>0</v>
      </c>
      <c r="F108" s="85">
        <f t="shared" si="53"/>
        <v>0</v>
      </c>
      <c r="G108" s="44" t="e">
        <f t="shared" si="45"/>
        <v>#DIV/0!</v>
      </c>
      <c r="H108" s="44" t="e">
        <f t="shared" si="46"/>
        <v>#DIV/0!</v>
      </c>
    </row>
    <row r="109" spans="1:8" s="13" customFormat="1" ht="15" customHeight="1">
      <c r="A109" s="61">
        <v>42</v>
      </c>
      <c r="B109" s="26" t="s">
        <v>205</v>
      </c>
      <c r="C109" s="85">
        <f t="shared" ref="C109:D109" si="54">C110+C113</f>
        <v>0</v>
      </c>
      <c r="D109" s="85">
        <f t="shared" si="54"/>
        <v>0</v>
      </c>
      <c r="E109" s="85">
        <f t="shared" ref="E109:F109" si="55">E110+E113</f>
        <v>0</v>
      </c>
      <c r="F109" s="85">
        <f t="shared" si="55"/>
        <v>0</v>
      </c>
      <c r="G109" s="44" t="e">
        <f t="shared" si="45"/>
        <v>#DIV/0!</v>
      </c>
      <c r="H109" s="44" t="e">
        <f t="shared" si="46"/>
        <v>#DIV/0!</v>
      </c>
    </row>
    <row r="110" spans="1:8" s="13" customFormat="1" ht="15" customHeight="1">
      <c r="A110" s="61">
        <v>422</v>
      </c>
      <c r="B110" s="26" t="s">
        <v>206</v>
      </c>
      <c r="C110" s="85">
        <f t="shared" ref="C110:D110" si="56">C111+C112</f>
        <v>0</v>
      </c>
      <c r="D110" s="85">
        <f t="shared" si="56"/>
        <v>0</v>
      </c>
      <c r="E110" s="85">
        <f t="shared" ref="E110:F110" si="57">E111+E112</f>
        <v>0</v>
      </c>
      <c r="F110" s="85">
        <f t="shared" si="57"/>
        <v>0</v>
      </c>
      <c r="G110" s="44" t="e">
        <f t="shared" si="45"/>
        <v>#DIV/0!</v>
      </c>
      <c r="H110" s="44" t="e">
        <f t="shared" si="46"/>
        <v>#DIV/0!</v>
      </c>
    </row>
    <row r="111" spans="1:8" s="13" customFormat="1" ht="15" customHeight="1">
      <c r="A111" s="40">
        <v>4221</v>
      </c>
      <c r="B111" s="39" t="s">
        <v>207</v>
      </c>
      <c r="C111" s="80">
        <v>0</v>
      </c>
      <c r="D111" s="80">
        <v>0</v>
      </c>
      <c r="E111" s="80">
        <v>0</v>
      </c>
      <c r="F111" s="80">
        <v>0</v>
      </c>
      <c r="G111" s="44" t="e">
        <f t="shared" si="45"/>
        <v>#DIV/0!</v>
      </c>
      <c r="H111" s="44" t="e">
        <f t="shared" si="46"/>
        <v>#DIV/0!</v>
      </c>
    </row>
    <row r="112" spans="1:8" s="13" customFormat="1" ht="15" customHeight="1">
      <c r="A112" s="40">
        <v>4224</v>
      </c>
      <c r="B112" s="39" t="s">
        <v>210</v>
      </c>
      <c r="C112" s="80">
        <v>0</v>
      </c>
      <c r="D112" s="80">
        <v>0</v>
      </c>
      <c r="E112" s="80">
        <v>0</v>
      </c>
      <c r="F112" s="80">
        <v>0</v>
      </c>
      <c r="G112" s="44" t="e">
        <f t="shared" si="45"/>
        <v>#DIV/0!</v>
      </c>
      <c r="H112" s="44" t="e">
        <f t="shared" si="46"/>
        <v>#DIV/0!</v>
      </c>
    </row>
    <row r="113" spans="1:8" s="66" customFormat="1" ht="15" customHeight="1">
      <c r="A113" s="61">
        <v>426</v>
      </c>
      <c r="B113" s="62" t="s">
        <v>218</v>
      </c>
      <c r="C113" s="85">
        <f t="shared" ref="C113:D113" si="58">C114</f>
        <v>0</v>
      </c>
      <c r="D113" s="85">
        <f t="shared" si="58"/>
        <v>0</v>
      </c>
      <c r="E113" s="85">
        <f t="shared" ref="E113:F113" si="59">E114</f>
        <v>0</v>
      </c>
      <c r="F113" s="85">
        <f t="shared" si="59"/>
        <v>0</v>
      </c>
      <c r="G113" s="44" t="e">
        <f t="shared" si="45"/>
        <v>#DIV/0!</v>
      </c>
      <c r="H113" s="44" t="e">
        <f t="shared" si="46"/>
        <v>#DIV/0!</v>
      </c>
    </row>
    <row r="114" spans="1:8" s="13" customFormat="1" ht="15" customHeight="1">
      <c r="A114" s="40">
        <v>4262</v>
      </c>
      <c r="B114" s="39" t="s">
        <v>218</v>
      </c>
      <c r="C114" s="80">
        <v>0</v>
      </c>
      <c r="D114" s="80">
        <v>0</v>
      </c>
      <c r="E114" s="80">
        <v>0</v>
      </c>
      <c r="F114" s="80">
        <v>0</v>
      </c>
      <c r="G114" s="44" t="e">
        <f t="shared" si="45"/>
        <v>#DIV/0!</v>
      </c>
      <c r="H114" s="44" t="e">
        <f t="shared" si="46"/>
        <v>#DIV/0!</v>
      </c>
    </row>
    <row r="115" spans="1:8">
      <c r="A115" s="36"/>
      <c r="B115" s="36" t="s">
        <v>135</v>
      </c>
      <c r="C115" s="78">
        <f>C116+C169</f>
        <v>507987.22000000003</v>
      </c>
      <c r="D115" s="78">
        <f>D116+D169</f>
        <v>38909</v>
      </c>
      <c r="E115" s="78">
        <f>E116+E169</f>
        <v>148708</v>
      </c>
      <c r="F115" s="78">
        <f>F116+F169</f>
        <v>117645.90000000002</v>
      </c>
      <c r="G115" s="103">
        <f>F115/E115*100</f>
        <v>79.112018183285386</v>
      </c>
      <c r="H115" s="103">
        <f>F115/C115*100</f>
        <v>23.159224360014413</v>
      </c>
    </row>
    <row r="116" spans="1:8">
      <c r="A116" s="27">
        <v>3</v>
      </c>
      <c r="B116" s="26" t="s">
        <v>147</v>
      </c>
      <c r="C116" s="85">
        <f>C117+C125+C155+C160+C163</f>
        <v>499079.39</v>
      </c>
      <c r="D116" s="85">
        <f>D117+D125+D155+D160+D165</f>
        <v>38909</v>
      </c>
      <c r="E116" s="85">
        <f>E117+E125+E155+E160+E165</f>
        <v>104628</v>
      </c>
      <c r="F116" s="85">
        <f>F117+F125+F155+F160+F163</f>
        <v>105143.74000000002</v>
      </c>
      <c r="G116" s="44">
        <f>F116/E116*100</f>
        <v>100.49292732346984</v>
      </c>
      <c r="H116" s="44">
        <f>F116/C116*100</f>
        <v>21.067537972265299</v>
      </c>
    </row>
    <row r="117" spans="1:8">
      <c r="A117" s="27">
        <v>31</v>
      </c>
      <c r="B117" s="26" t="s">
        <v>148</v>
      </c>
      <c r="C117" s="85">
        <f t="shared" ref="C117" si="60">C118+C121+C123</f>
        <v>281144.44</v>
      </c>
      <c r="D117" s="85">
        <f>D118+D121+D123</f>
        <v>0</v>
      </c>
      <c r="E117" s="85">
        <f t="shared" ref="E117:F117" si="61">E118+E121+E123</f>
        <v>23400</v>
      </c>
      <c r="F117" s="85">
        <f t="shared" si="61"/>
        <v>25827.52</v>
      </c>
      <c r="G117" s="44">
        <f t="shared" ref="G117:G180" si="62">F117/E117*100</f>
        <v>110.37401709401709</v>
      </c>
      <c r="H117" s="44">
        <f t="shared" ref="H117:H180" si="63">F117/C117*100</f>
        <v>9.1865661650644768</v>
      </c>
    </row>
    <row r="118" spans="1:8">
      <c r="A118" s="27">
        <v>311</v>
      </c>
      <c r="B118" s="26" t="s">
        <v>150</v>
      </c>
      <c r="C118" s="85">
        <f t="shared" ref="C118" si="64">C119+C120</f>
        <v>226151.97</v>
      </c>
      <c r="D118" s="85">
        <f>D119+D120</f>
        <v>0</v>
      </c>
      <c r="E118" s="85">
        <f t="shared" ref="E118:F118" si="65">E119+E120</f>
        <v>20000</v>
      </c>
      <c r="F118" s="85">
        <f t="shared" si="65"/>
        <v>22007.98</v>
      </c>
      <c r="G118" s="44">
        <f t="shared" si="62"/>
        <v>110.03989999999999</v>
      </c>
      <c r="H118" s="44">
        <f t="shared" si="63"/>
        <v>9.7315004596245611</v>
      </c>
    </row>
    <row r="119" spans="1:8">
      <c r="A119" s="31">
        <v>3111</v>
      </c>
      <c r="B119" s="32" t="s">
        <v>150</v>
      </c>
      <c r="C119" s="79">
        <v>226151.97</v>
      </c>
      <c r="D119" s="79">
        <v>0</v>
      </c>
      <c r="E119" s="79">
        <v>20000</v>
      </c>
      <c r="F119" s="79">
        <v>22007.98</v>
      </c>
      <c r="G119" s="44">
        <f t="shared" si="62"/>
        <v>110.03989999999999</v>
      </c>
      <c r="H119" s="44">
        <f t="shared" si="63"/>
        <v>9.7315004596245611</v>
      </c>
    </row>
    <row r="120" spans="1:8">
      <c r="A120" s="31">
        <v>3112</v>
      </c>
      <c r="B120" s="32" t="s">
        <v>151</v>
      </c>
      <c r="C120" s="79">
        <v>0</v>
      </c>
      <c r="D120" s="79">
        <v>0</v>
      </c>
      <c r="E120" s="79">
        <v>0</v>
      </c>
      <c r="F120" s="79">
        <v>0</v>
      </c>
      <c r="G120" s="44"/>
      <c r="H120" s="44" t="e">
        <f t="shared" si="63"/>
        <v>#DIV/0!</v>
      </c>
    </row>
    <row r="121" spans="1:8">
      <c r="A121" s="27">
        <v>312</v>
      </c>
      <c r="B121" s="26" t="s">
        <v>152</v>
      </c>
      <c r="C121" s="85">
        <f t="shared" ref="C121" si="66">C122</f>
        <v>16572.830000000002</v>
      </c>
      <c r="D121" s="85">
        <f>D122</f>
        <v>0</v>
      </c>
      <c r="E121" s="85">
        <f t="shared" ref="E121:F121" si="67">E122</f>
        <v>0</v>
      </c>
      <c r="F121" s="85">
        <f t="shared" si="67"/>
        <v>0</v>
      </c>
      <c r="G121" s="44" t="e">
        <f t="shared" si="62"/>
        <v>#DIV/0!</v>
      </c>
      <c r="H121" s="44">
        <f t="shared" si="63"/>
        <v>0</v>
      </c>
    </row>
    <row r="122" spans="1:8">
      <c r="A122" s="31">
        <v>3121</v>
      </c>
      <c r="B122" s="32" t="s">
        <v>152</v>
      </c>
      <c r="C122" s="79">
        <v>16572.830000000002</v>
      </c>
      <c r="D122" s="79">
        <v>0</v>
      </c>
      <c r="E122" s="79">
        <v>0</v>
      </c>
      <c r="F122" s="79">
        <v>0</v>
      </c>
      <c r="G122" s="44" t="e">
        <f t="shared" si="62"/>
        <v>#DIV/0!</v>
      </c>
      <c r="H122" s="44">
        <f t="shared" si="63"/>
        <v>0</v>
      </c>
    </row>
    <row r="123" spans="1:8">
      <c r="A123" s="27">
        <v>313</v>
      </c>
      <c r="B123" s="33" t="s">
        <v>153</v>
      </c>
      <c r="C123" s="85">
        <f t="shared" ref="C123" si="68">C124</f>
        <v>38419.64</v>
      </c>
      <c r="D123" s="85">
        <f>D124</f>
        <v>0</v>
      </c>
      <c r="E123" s="85">
        <f t="shared" ref="E123:F123" si="69">E124</f>
        <v>3400</v>
      </c>
      <c r="F123" s="85">
        <f t="shared" si="69"/>
        <v>3819.54</v>
      </c>
      <c r="G123" s="44">
        <f t="shared" si="62"/>
        <v>112.33941176470587</v>
      </c>
      <c r="H123" s="44">
        <f t="shared" si="63"/>
        <v>9.9416340184343213</v>
      </c>
    </row>
    <row r="124" spans="1:8">
      <c r="A124" s="31">
        <v>3132</v>
      </c>
      <c r="B124" s="32" t="s">
        <v>154</v>
      </c>
      <c r="C124" s="79">
        <v>38419.64</v>
      </c>
      <c r="D124" s="79">
        <v>0</v>
      </c>
      <c r="E124" s="79">
        <v>3400</v>
      </c>
      <c r="F124" s="79">
        <v>3819.54</v>
      </c>
      <c r="G124" s="44">
        <f t="shared" si="62"/>
        <v>112.33941176470587</v>
      </c>
      <c r="H124" s="44">
        <f t="shared" si="63"/>
        <v>9.9416340184343213</v>
      </c>
    </row>
    <row r="125" spans="1:8">
      <c r="A125" s="27">
        <v>32</v>
      </c>
      <c r="B125" s="26" t="s">
        <v>155</v>
      </c>
      <c r="C125" s="85">
        <f>C126+C131+C137+C147+C149</f>
        <v>208247.44</v>
      </c>
      <c r="D125" s="85">
        <f>D126+D131+D137+D147+D149</f>
        <v>38909</v>
      </c>
      <c r="E125" s="85">
        <f>E126+E131+E137+E147+E149</f>
        <v>79658</v>
      </c>
      <c r="F125" s="85">
        <f>F126+F131+F137+F147+F149</f>
        <v>77585.030000000013</v>
      </c>
      <c r="G125" s="44">
        <f t="shared" si="62"/>
        <v>97.397662507218371</v>
      </c>
      <c r="H125" s="44">
        <f t="shared" si="63"/>
        <v>37.256174673743899</v>
      </c>
    </row>
    <row r="126" spans="1:8">
      <c r="A126" s="27">
        <v>321</v>
      </c>
      <c r="B126" s="26" t="s">
        <v>156</v>
      </c>
      <c r="C126" s="85">
        <f t="shared" ref="C126" si="70">SUM(C127:C130)</f>
        <v>60270.810000000005</v>
      </c>
      <c r="D126" s="85">
        <f>SUM(D127:D130)</f>
        <v>2940</v>
      </c>
      <c r="E126" s="85">
        <f t="shared" ref="E126:F126" si="71">SUM(E127:E130)</f>
        <v>20740</v>
      </c>
      <c r="F126" s="85">
        <f t="shared" si="71"/>
        <v>14266.829999999998</v>
      </c>
      <c r="G126" s="44">
        <f t="shared" si="62"/>
        <v>68.788958534233359</v>
      </c>
      <c r="H126" s="44">
        <f t="shared" si="63"/>
        <v>23.671209993693459</v>
      </c>
    </row>
    <row r="127" spans="1:8">
      <c r="A127" s="31">
        <v>3211</v>
      </c>
      <c r="B127" s="32" t="s">
        <v>157</v>
      </c>
      <c r="C127" s="79">
        <v>44420.73</v>
      </c>
      <c r="D127" s="79">
        <v>2940</v>
      </c>
      <c r="E127" s="79">
        <v>12940</v>
      </c>
      <c r="F127" s="79">
        <v>8164.45</v>
      </c>
      <c r="G127" s="44">
        <f t="shared" si="62"/>
        <v>63.094667697063365</v>
      </c>
      <c r="H127" s="44">
        <f t="shared" si="63"/>
        <v>18.379819512196217</v>
      </c>
    </row>
    <row r="128" spans="1:8" ht="15" customHeight="1">
      <c r="A128" s="31">
        <v>3212</v>
      </c>
      <c r="B128" s="54" t="s">
        <v>158</v>
      </c>
      <c r="C128" s="79">
        <v>996.61</v>
      </c>
      <c r="D128" s="79">
        <v>0</v>
      </c>
      <c r="E128" s="79">
        <v>0</v>
      </c>
      <c r="F128" s="79">
        <v>0</v>
      </c>
      <c r="G128" s="44" t="e">
        <f t="shared" si="62"/>
        <v>#DIV/0!</v>
      </c>
      <c r="H128" s="44">
        <f t="shared" si="63"/>
        <v>0</v>
      </c>
    </row>
    <row r="129" spans="1:8" ht="15" customHeight="1">
      <c r="A129" s="40">
        <v>3213</v>
      </c>
      <c r="B129" s="39" t="s">
        <v>159</v>
      </c>
      <c r="C129" s="79">
        <v>14530.62</v>
      </c>
      <c r="D129" s="79">
        <v>0</v>
      </c>
      <c r="E129" s="79">
        <v>7700</v>
      </c>
      <c r="F129" s="79">
        <v>5965.15</v>
      </c>
      <c r="G129" s="44">
        <f t="shared" si="62"/>
        <v>77.469480519480513</v>
      </c>
      <c r="H129" s="44">
        <f t="shared" si="63"/>
        <v>41.05227443839285</v>
      </c>
    </row>
    <row r="130" spans="1:8" ht="15" customHeight="1">
      <c r="A130" s="31">
        <v>3214</v>
      </c>
      <c r="B130" s="54" t="s">
        <v>160</v>
      </c>
      <c r="C130" s="79">
        <v>322.85000000000002</v>
      </c>
      <c r="D130" s="79">
        <v>0</v>
      </c>
      <c r="E130" s="79">
        <v>100</v>
      </c>
      <c r="F130" s="79">
        <v>137.22999999999999</v>
      </c>
      <c r="G130" s="44">
        <f t="shared" si="62"/>
        <v>137.22999999999999</v>
      </c>
      <c r="H130" s="44">
        <f t="shared" si="63"/>
        <v>42.505807650611729</v>
      </c>
    </row>
    <row r="131" spans="1:8">
      <c r="A131" s="27">
        <v>322</v>
      </c>
      <c r="B131" s="26" t="s">
        <v>161</v>
      </c>
      <c r="C131" s="85">
        <f>SUM(C132:C136)</f>
        <v>532.37</v>
      </c>
      <c r="D131" s="85">
        <f>SUM(D132:D136)</f>
        <v>0</v>
      </c>
      <c r="E131" s="85">
        <f>SUM(E132:E136)</f>
        <v>752</v>
      </c>
      <c r="F131" s="85">
        <f>SUM(F132:F136)</f>
        <v>849.1</v>
      </c>
      <c r="G131" s="44">
        <f t="shared" si="62"/>
        <v>112.91223404255319</v>
      </c>
      <c r="H131" s="44">
        <f t="shared" si="63"/>
        <v>159.49433664556605</v>
      </c>
    </row>
    <row r="132" spans="1:8">
      <c r="A132" s="31">
        <v>3221</v>
      </c>
      <c r="B132" s="32" t="s">
        <v>162</v>
      </c>
      <c r="C132" s="79">
        <v>277.41000000000003</v>
      </c>
      <c r="D132" s="79">
        <v>0</v>
      </c>
      <c r="E132" s="79">
        <v>700</v>
      </c>
      <c r="F132" s="79">
        <v>625.21</v>
      </c>
      <c r="G132" s="44">
        <f t="shared" si="62"/>
        <v>89.315714285714293</v>
      </c>
      <c r="H132" s="44">
        <f t="shared" si="63"/>
        <v>225.37399516960454</v>
      </c>
    </row>
    <row r="133" spans="1:8">
      <c r="A133" s="31">
        <v>3222</v>
      </c>
      <c r="B133" s="32" t="s">
        <v>163</v>
      </c>
      <c r="C133" s="79">
        <v>0</v>
      </c>
      <c r="D133" s="79">
        <v>0</v>
      </c>
      <c r="E133" s="79">
        <v>0</v>
      </c>
      <c r="F133" s="79">
        <v>0</v>
      </c>
      <c r="G133" s="44" t="e">
        <f t="shared" si="62"/>
        <v>#DIV/0!</v>
      </c>
      <c r="H133" s="44" t="e">
        <f t="shared" si="63"/>
        <v>#DIV/0!</v>
      </c>
    </row>
    <row r="134" spans="1:8">
      <c r="A134" s="31">
        <v>3223</v>
      </c>
      <c r="B134" s="32" t="s">
        <v>164</v>
      </c>
      <c r="C134" s="79">
        <v>0</v>
      </c>
      <c r="D134" s="79">
        <v>0</v>
      </c>
      <c r="E134" s="79">
        <v>0</v>
      </c>
      <c r="F134" s="79">
        <v>0</v>
      </c>
      <c r="G134" s="44" t="e">
        <f t="shared" si="62"/>
        <v>#DIV/0!</v>
      </c>
      <c r="H134" s="44" t="e">
        <f t="shared" si="63"/>
        <v>#DIV/0!</v>
      </c>
    </row>
    <row r="135" spans="1:8" ht="15.75" customHeight="1">
      <c r="A135" s="31">
        <v>3224</v>
      </c>
      <c r="B135" s="54" t="s">
        <v>165</v>
      </c>
      <c r="C135" s="79">
        <v>0</v>
      </c>
      <c r="D135" s="79">
        <v>0</v>
      </c>
      <c r="E135" s="79">
        <v>0</v>
      </c>
      <c r="F135" s="79">
        <v>0</v>
      </c>
      <c r="G135" s="44" t="e">
        <f t="shared" si="62"/>
        <v>#DIV/0!</v>
      </c>
      <c r="H135" s="44" t="e">
        <f t="shared" si="63"/>
        <v>#DIV/0!</v>
      </c>
    </row>
    <row r="136" spans="1:8" ht="15.75" customHeight="1">
      <c r="A136" s="31">
        <v>3225</v>
      </c>
      <c r="B136" s="54" t="s">
        <v>276</v>
      </c>
      <c r="C136" s="79">
        <v>254.96</v>
      </c>
      <c r="D136" s="79">
        <v>0</v>
      </c>
      <c r="E136" s="79">
        <v>52</v>
      </c>
      <c r="F136" s="79">
        <v>223.89</v>
      </c>
      <c r="G136" s="44">
        <f t="shared" si="62"/>
        <v>430.55769230769226</v>
      </c>
      <c r="H136" s="44">
        <f t="shared" si="63"/>
        <v>87.813774709758391</v>
      </c>
    </row>
    <row r="137" spans="1:8">
      <c r="A137" s="27">
        <v>323</v>
      </c>
      <c r="B137" s="33" t="s">
        <v>167</v>
      </c>
      <c r="C137" s="85">
        <f>SUM(C138:C146)</f>
        <v>100304.39</v>
      </c>
      <c r="D137" s="85">
        <f>SUM(D138:D146)</f>
        <v>16499</v>
      </c>
      <c r="E137" s="85">
        <f>SUM(E138:E146)</f>
        <v>37927</v>
      </c>
      <c r="F137" s="85">
        <f>SUM(F138:F146)</f>
        <v>44751.8</v>
      </c>
      <c r="G137" s="44">
        <f t="shared" si="62"/>
        <v>117.99456851319641</v>
      </c>
      <c r="H137" s="44">
        <f t="shared" si="63"/>
        <v>44.615993377757448</v>
      </c>
    </row>
    <row r="138" spans="1:8">
      <c r="A138" s="31">
        <v>3231</v>
      </c>
      <c r="B138" s="32" t="s">
        <v>168</v>
      </c>
      <c r="C138" s="79">
        <v>1572.17</v>
      </c>
      <c r="D138" s="79">
        <v>477</v>
      </c>
      <c r="E138" s="79">
        <v>0</v>
      </c>
      <c r="F138" s="79">
        <v>0</v>
      </c>
      <c r="G138" s="44" t="e">
        <f t="shared" si="62"/>
        <v>#DIV/0!</v>
      </c>
      <c r="H138" s="44">
        <f t="shared" si="63"/>
        <v>0</v>
      </c>
    </row>
    <row r="139" spans="1:8">
      <c r="A139" s="31">
        <v>3232</v>
      </c>
      <c r="B139" s="32" t="s">
        <v>169</v>
      </c>
      <c r="C139" s="79">
        <v>298.10000000000002</v>
      </c>
      <c r="D139" s="79">
        <v>1910</v>
      </c>
      <c r="E139" s="79">
        <v>0</v>
      </c>
      <c r="F139" s="79">
        <v>158</v>
      </c>
      <c r="G139" s="44" t="e">
        <f t="shared" si="62"/>
        <v>#DIV/0!</v>
      </c>
      <c r="H139" s="44">
        <f t="shared" si="63"/>
        <v>53.00234820530023</v>
      </c>
    </row>
    <row r="140" spans="1:8">
      <c r="A140" s="31">
        <v>3233</v>
      </c>
      <c r="B140" s="32" t="s">
        <v>170</v>
      </c>
      <c r="C140" s="79">
        <v>13251.39</v>
      </c>
      <c r="D140" s="79">
        <v>0</v>
      </c>
      <c r="E140" s="79">
        <v>1910</v>
      </c>
      <c r="F140" s="79">
        <v>2271.73</v>
      </c>
      <c r="G140" s="44">
        <f t="shared" si="62"/>
        <v>118.93874345549737</v>
      </c>
      <c r="H140" s="44">
        <f t="shared" si="63"/>
        <v>17.143333642734842</v>
      </c>
    </row>
    <row r="141" spans="1:8">
      <c r="A141" s="31">
        <v>3234</v>
      </c>
      <c r="B141" s="32" t="s">
        <v>171</v>
      </c>
      <c r="C141" s="79">
        <v>877.74</v>
      </c>
      <c r="D141" s="79">
        <v>1177</v>
      </c>
      <c r="E141" s="79">
        <v>1177</v>
      </c>
      <c r="F141" s="79">
        <v>1203.58</v>
      </c>
      <c r="G141" s="44">
        <f t="shared" si="62"/>
        <v>102.25828377230246</v>
      </c>
      <c r="H141" s="44">
        <f t="shared" si="63"/>
        <v>137.12261034019184</v>
      </c>
    </row>
    <row r="142" spans="1:8">
      <c r="A142" s="31">
        <v>3235</v>
      </c>
      <c r="B142" s="32" t="s">
        <v>172</v>
      </c>
      <c r="C142" s="79">
        <v>16795.27</v>
      </c>
      <c r="D142" s="79">
        <v>6188</v>
      </c>
      <c r="E142" s="79">
        <v>12188</v>
      </c>
      <c r="F142" s="79">
        <v>11322.95</v>
      </c>
      <c r="G142" s="44">
        <f t="shared" si="62"/>
        <v>92.902445027896292</v>
      </c>
      <c r="H142" s="44">
        <f t="shared" si="63"/>
        <v>67.417493139437482</v>
      </c>
    </row>
    <row r="143" spans="1:8">
      <c r="A143" s="31">
        <v>3236</v>
      </c>
      <c r="B143" s="32" t="s">
        <v>173</v>
      </c>
      <c r="C143" s="79">
        <v>0</v>
      </c>
      <c r="D143" s="79">
        <v>0</v>
      </c>
      <c r="E143" s="79">
        <v>0</v>
      </c>
      <c r="F143" s="79">
        <v>0</v>
      </c>
      <c r="G143" s="44" t="e">
        <f t="shared" si="62"/>
        <v>#DIV/0!</v>
      </c>
      <c r="H143" s="44" t="e">
        <f t="shared" si="63"/>
        <v>#DIV/0!</v>
      </c>
    </row>
    <row r="144" spans="1:8">
      <c r="A144" s="31">
        <v>3237</v>
      </c>
      <c r="B144" s="32" t="s">
        <v>174</v>
      </c>
      <c r="C144" s="79">
        <v>62265.25</v>
      </c>
      <c r="D144" s="79">
        <v>4793</v>
      </c>
      <c r="E144" s="79">
        <v>17398</v>
      </c>
      <c r="F144" s="79">
        <v>26429.88</v>
      </c>
      <c r="G144" s="44">
        <f t="shared" si="62"/>
        <v>151.91332337050235</v>
      </c>
      <c r="H144" s="44">
        <f t="shared" si="63"/>
        <v>42.447239832812045</v>
      </c>
    </row>
    <row r="145" spans="1:8">
      <c r="A145" s="31">
        <v>3238</v>
      </c>
      <c r="B145" s="32" t="s">
        <v>175</v>
      </c>
      <c r="C145" s="79">
        <v>295.89</v>
      </c>
      <c r="D145" s="79">
        <v>493</v>
      </c>
      <c r="E145" s="79">
        <v>493</v>
      </c>
      <c r="F145" s="79">
        <v>0</v>
      </c>
      <c r="G145" s="44">
        <f t="shared" si="62"/>
        <v>0</v>
      </c>
      <c r="H145" s="44">
        <f t="shared" si="63"/>
        <v>0</v>
      </c>
    </row>
    <row r="146" spans="1:8">
      <c r="A146" s="31">
        <v>3239</v>
      </c>
      <c r="B146" s="32" t="s">
        <v>176</v>
      </c>
      <c r="C146" s="79">
        <v>4948.58</v>
      </c>
      <c r="D146" s="79">
        <v>1461</v>
      </c>
      <c r="E146" s="79">
        <v>4761</v>
      </c>
      <c r="F146" s="79">
        <v>3365.66</v>
      </c>
      <c r="G146" s="44">
        <f t="shared" si="62"/>
        <v>70.692291535391718</v>
      </c>
      <c r="H146" s="44">
        <f t="shared" si="63"/>
        <v>68.012642010435314</v>
      </c>
    </row>
    <row r="147" spans="1:8">
      <c r="A147" s="27">
        <v>324</v>
      </c>
      <c r="B147" s="26" t="s">
        <v>177</v>
      </c>
      <c r="C147" s="85">
        <f t="shared" ref="C147" si="72">C148</f>
        <v>17602.05</v>
      </c>
      <c r="D147" s="85">
        <f>D148</f>
        <v>6605</v>
      </c>
      <c r="E147" s="85">
        <f t="shared" ref="E147:F147" si="73">E148</f>
        <v>6605</v>
      </c>
      <c r="F147" s="85">
        <f t="shared" si="73"/>
        <v>4243.34</v>
      </c>
      <c r="G147" s="44">
        <f t="shared" si="62"/>
        <v>64.244360333080991</v>
      </c>
      <c r="H147" s="44">
        <f t="shared" si="63"/>
        <v>24.107078436886614</v>
      </c>
    </row>
    <row r="148" spans="1:8">
      <c r="A148" s="31">
        <v>3241</v>
      </c>
      <c r="B148" s="32" t="s">
        <v>177</v>
      </c>
      <c r="C148" s="79">
        <v>17602.05</v>
      </c>
      <c r="D148" s="79">
        <v>6605</v>
      </c>
      <c r="E148" s="79">
        <v>6605</v>
      </c>
      <c r="F148" s="79">
        <v>4243.34</v>
      </c>
      <c r="G148" s="44">
        <f t="shared" si="62"/>
        <v>64.244360333080991</v>
      </c>
      <c r="H148" s="44">
        <f t="shared" si="63"/>
        <v>24.107078436886614</v>
      </c>
    </row>
    <row r="149" spans="1:8">
      <c r="A149" s="27">
        <v>329</v>
      </c>
      <c r="B149" s="26" t="s">
        <v>178</v>
      </c>
      <c r="C149" s="85">
        <f t="shared" ref="C149" si="74">C151+C152+C153+C154+C150</f>
        <v>29537.82</v>
      </c>
      <c r="D149" s="85">
        <f>D151+D152+D153+D154+D150</f>
        <v>12865</v>
      </c>
      <c r="E149" s="85">
        <f t="shared" ref="E149:F149" si="75">E151+E152+E153+E154+E150</f>
        <v>13634</v>
      </c>
      <c r="F149" s="85">
        <f t="shared" si="75"/>
        <v>13473.960000000001</v>
      </c>
      <c r="G149" s="44">
        <f t="shared" si="62"/>
        <v>98.826169869444044</v>
      </c>
      <c r="H149" s="44">
        <f t="shared" si="63"/>
        <v>45.615959471619774</v>
      </c>
    </row>
    <row r="150" spans="1:8">
      <c r="A150" s="32">
        <v>3292</v>
      </c>
      <c r="B150" s="32" t="s">
        <v>179</v>
      </c>
      <c r="C150" s="148">
        <v>0</v>
      </c>
      <c r="D150" s="80">
        <v>0</v>
      </c>
      <c r="E150" s="80">
        <v>0</v>
      </c>
      <c r="F150" s="85">
        <v>0</v>
      </c>
      <c r="G150" s="44" t="e">
        <f t="shared" si="62"/>
        <v>#DIV/0!</v>
      </c>
      <c r="H150" s="44" t="e">
        <f t="shared" si="63"/>
        <v>#DIV/0!</v>
      </c>
    </row>
    <row r="151" spans="1:8">
      <c r="A151" s="31">
        <v>3293</v>
      </c>
      <c r="B151" s="32" t="s">
        <v>180</v>
      </c>
      <c r="C151" s="79">
        <v>25671.5</v>
      </c>
      <c r="D151" s="79">
        <v>12865</v>
      </c>
      <c r="E151" s="79">
        <v>12865</v>
      </c>
      <c r="F151" s="79">
        <v>12355.86</v>
      </c>
      <c r="G151" s="44">
        <f t="shared" si="62"/>
        <v>96.042440730664609</v>
      </c>
      <c r="H151" s="44">
        <f t="shared" si="63"/>
        <v>48.130650721617357</v>
      </c>
    </row>
    <row r="152" spans="1:8">
      <c r="A152" s="31">
        <v>3294</v>
      </c>
      <c r="B152" s="32" t="s">
        <v>181</v>
      </c>
      <c r="C152" s="79">
        <v>833</v>
      </c>
      <c r="D152" s="79">
        <v>0</v>
      </c>
      <c r="E152" s="79">
        <v>600</v>
      </c>
      <c r="F152" s="79">
        <v>638.28</v>
      </c>
      <c r="G152" s="44">
        <f t="shared" si="62"/>
        <v>106.37999999999998</v>
      </c>
      <c r="H152" s="44">
        <f t="shared" si="63"/>
        <v>76.624249699879954</v>
      </c>
    </row>
    <row r="153" spans="1:8">
      <c r="A153" s="31">
        <v>3295</v>
      </c>
      <c r="B153" s="32" t="s">
        <v>182</v>
      </c>
      <c r="C153" s="79">
        <v>151.41</v>
      </c>
      <c r="D153" s="79">
        <v>0</v>
      </c>
      <c r="E153" s="79">
        <v>0</v>
      </c>
      <c r="F153" s="79">
        <v>39.82</v>
      </c>
      <c r="G153" s="44" t="e">
        <f t="shared" si="62"/>
        <v>#DIV/0!</v>
      </c>
      <c r="H153" s="44">
        <f t="shared" si="63"/>
        <v>26.299451819562776</v>
      </c>
    </row>
    <row r="154" spans="1:8">
      <c r="A154" s="31">
        <v>3299</v>
      </c>
      <c r="B154" s="32" t="s">
        <v>178</v>
      </c>
      <c r="C154" s="79">
        <v>2881.91</v>
      </c>
      <c r="D154" s="79">
        <v>0</v>
      </c>
      <c r="E154" s="79">
        <v>169</v>
      </c>
      <c r="F154" s="79">
        <v>440</v>
      </c>
      <c r="G154" s="44">
        <f t="shared" si="62"/>
        <v>260.35502958579883</v>
      </c>
      <c r="H154" s="44">
        <f t="shared" si="63"/>
        <v>15.267652355555864</v>
      </c>
    </row>
    <row r="155" spans="1:8">
      <c r="A155" s="27">
        <v>34</v>
      </c>
      <c r="B155" s="26" t="s">
        <v>184</v>
      </c>
      <c r="C155" s="85">
        <f t="shared" ref="C155" si="76">C156</f>
        <v>590.51999999999987</v>
      </c>
      <c r="D155" s="85">
        <f>D156</f>
        <v>0</v>
      </c>
      <c r="E155" s="85">
        <f t="shared" ref="E155:F155" si="77">E156</f>
        <v>270</v>
      </c>
      <c r="F155" s="85">
        <f t="shared" si="77"/>
        <v>168.87</v>
      </c>
      <c r="G155" s="44">
        <f t="shared" si="62"/>
        <v>62.544444444444444</v>
      </c>
      <c r="H155" s="44">
        <f t="shared" si="63"/>
        <v>28.596829912619391</v>
      </c>
    </row>
    <row r="156" spans="1:8">
      <c r="A156" s="27">
        <v>343</v>
      </c>
      <c r="B156" s="26" t="s">
        <v>185</v>
      </c>
      <c r="C156" s="85">
        <f t="shared" ref="C156" si="78">C157+C158+C159</f>
        <v>590.51999999999987</v>
      </c>
      <c r="D156" s="85">
        <f>D157+D158+D159</f>
        <v>0</v>
      </c>
      <c r="E156" s="85">
        <f t="shared" ref="E156:F156" si="79">E157+E158+E159</f>
        <v>270</v>
      </c>
      <c r="F156" s="85">
        <f t="shared" si="79"/>
        <v>168.87</v>
      </c>
      <c r="G156" s="44">
        <f t="shared" si="62"/>
        <v>62.544444444444444</v>
      </c>
      <c r="H156" s="44">
        <f t="shared" si="63"/>
        <v>28.596829912619391</v>
      </c>
    </row>
    <row r="157" spans="1:8">
      <c r="A157" s="31">
        <v>3431</v>
      </c>
      <c r="B157" s="32" t="s">
        <v>186</v>
      </c>
      <c r="C157" s="79">
        <v>434.34</v>
      </c>
      <c r="D157" s="79">
        <v>0</v>
      </c>
      <c r="E157" s="79">
        <v>270</v>
      </c>
      <c r="F157" s="79">
        <v>153.75</v>
      </c>
      <c r="G157" s="44">
        <f t="shared" si="62"/>
        <v>56.944444444444443</v>
      </c>
      <c r="H157" s="44">
        <f t="shared" si="63"/>
        <v>35.398535709352124</v>
      </c>
    </row>
    <row r="158" spans="1:8" ht="30">
      <c r="A158" s="73">
        <v>3432</v>
      </c>
      <c r="B158" s="54" t="s">
        <v>187</v>
      </c>
      <c r="C158" s="79">
        <v>154.5</v>
      </c>
      <c r="D158" s="79">
        <v>0</v>
      </c>
      <c r="E158" s="79">
        <v>0</v>
      </c>
      <c r="F158" s="79">
        <v>15.12</v>
      </c>
      <c r="G158" s="44" t="e">
        <f t="shared" si="62"/>
        <v>#DIV/0!</v>
      </c>
      <c r="H158" s="44">
        <f t="shared" si="63"/>
        <v>9.7864077669902905</v>
      </c>
    </row>
    <row r="159" spans="1:8">
      <c r="A159" s="31">
        <v>3433</v>
      </c>
      <c r="B159" s="32" t="s">
        <v>188</v>
      </c>
      <c r="C159" s="79">
        <v>1.68</v>
      </c>
      <c r="D159" s="79">
        <v>0</v>
      </c>
      <c r="E159" s="79">
        <v>0</v>
      </c>
      <c r="F159" s="79">
        <v>0</v>
      </c>
      <c r="G159" s="44" t="e">
        <f t="shared" si="62"/>
        <v>#DIV/0!</v>
      </c>
      <c r="H159" s="44">
        <f t="shared" si="63"/>
        <v>0</v>
      </c>
    </row>
    <row r="160" spans="1:8">
      <c r="A160" s="27">
        <v>36</v>
      </c>
      <c r="B160" s="26" t="s">
        <v>190</v>
      </c>
      <c r="C160" s="85">
        <f t="shared" ref="C160:C161" si="80">C161</f>
        <v>8985.19</v>
      </c>
      <c r="D160" s="85">
        <f>D161</f>
        <v>0</v>
      </c>
      <c r="E160" s="85">
        <f t="shared" ref="E160:F160" si="81">E161</f>
        <v>1300</v>
      </c>
      <c r="F160" s="85">
        <f t="shared" si="81"/>
        <v>1562.32</v>
      </c>
      <c r="G160" s="44">
        <f t="shared" si="62"/>
        <v>120.17846153846152</v>
      </c>
      <c r="H160" s="44">
        <f t="shared" si="63"/>
        <v>17.387723576240457</v>
      </c>
    </row>
    <row r="161" spans="1:8">
      <c r="A161" s="27">
        <v>369</v>
      </c>
      <c r="B161" s="26" t="s">
        <v>192</v>
      </c>
      <c r="C161" s="85">
        <f t="shared" si="80"/>
        <v>8985.19</v>
      </c>
      <c r="D161" s="85">
        <f>D162</f>
        <v>0</v>
      </c>
      <c r="E161" s="85">
        <f t="shared" ref="E161:F161" si="82">E162</f>
        <v>1300</v>
      </c>
      <c r="F161" s="85">
        <f t="shared" si="82"/>
        <v>1562.32</v>
      </c>
      <c r="G161" s="44">
        <f t="shared" si="62"/>
        <v>120.17846153846152</v>
      </c>
      <c r="H161" s="44">
        <f t="shared" si="63"/>
        <v>17.387723576240457</v>
      </c>
    </row>
    <row r="162" spans="1:8">
      <c r="A162" s="31">
        <v>3691</v>
      </c>
      <c r="B162" s="32" t="s">
        <v>192</v>
      </c>
      <c r="C162" s="79">
        <v>8985.19</v>
      </c>
      <c r="D162" s="79">
        <v>0</v>
      </c>
      <c r="E162" s="79">
        <v>1300</v>
      </c>
      <c r="F162" s="79">
        <v>1562.32</v>
      </c>
      <c r="G162" s="44">
        <f t="shared" si="62"/>
        <v>120.17846153846152</v>
      </c>
      <c r="H162" s="44">
        <f t="shared" si="63"/>
        <v>17.387723576240457</v>
      </c>
    </row>
    <row r="163" spans="1:8" ht="30">
      <c r="A163" s="22">
        <v>37</v>
      </c>
      <c r="B163" s="22" t="s">
        <v>194</v>
      </c>
      <c r="C163" s="136">
        <f>C164</f>
        <v>111.8</v>
      </c>
      <c r="D163" s="136">
        <f t="shared" ref="D163:E163" si="83">D164</f>
        <v>0</v>
      </c>
      <c r="E163" s="136">
        <f t="shared" si="83"/>
        <v>0</v>
      </c>
      <c r="F163" s="136">
        <f>F164</f>
        <v>0</v>
      </c>
      <c r="G163" s="44" t="e">
        <f t="shared" si="62"/>
        <v>#DIV/0!</v>
      </c>
      <c r="H163" s="44">
        <f t="shared" si="63"/>
        <v>0</v>
      </c>
    </row>
    <row r="164" spans="1:8" ht="30">
      <c r="A164" s="22">
        <v>372</v>
      </c>
      <c r="B164" s="22" t="s">
        <v>194</v>
      </c>
      <c r="C164" s="136">
        <f>SUM(C165)</f>
        <v>111.8</v>
      </c>
      <c r="D164" s="136">
        <f t="shared" ref="D164:E164" si="84">SUM(D165)</f>
        <v>0</v>
      </c>
      <c r="E164" s="136">
        <f t="shared" si="84"/>
        <v>0</v>
      </c>
      <c r="F164" s="136">
        <f>SUM(F165)</f>
        <v>0</v>
      </c>
      <c r="G164" s="44" t="e">
        <f t="shared" si="62"/>
        <v>#DIV/0!</v>
      </c>
      <c r="H164" s="44">
        <f t="shared" si="63"/>
        <v>0</v>
      </c>
    </row>
    <row r="165" spans="1:8">
      <c r="A165" s="29">
        <v>3722</v>
      </c>
      <c r="B165" s="29" t="s">
        <v>275</v>
      </c>
      <c r="C165" s="148">
        <v>111.8</v>
      </c>
      <c r="D165" s="85">
        <f>D166</f>
        <v>0</v>
      </c>
      <c r="E165" s="85">
        <f t="shared" ref="E165" si="85">E166</f>
        <v>0</v>
      </c>
      <c r="F165" s="148">
        <v>0</v>
      </c>
      <c r="G165" s="44" t="e">
        <f t="shared" si="62"/>
        <v>#DIV/0!</v>
      </c>
      <c r="H165" s="44">
        <f t="shared" si="63"/>
        <v>0</v>
      </c>
    </row>
    <row r="166" spans="1:8">
      <c r="A166" s="27">
        <v>381</v>
      </c>
      <c r="B166" s="26" t="s">
        <v>118</v>
      </c>
      <c r="C166" s="85">
        <f t="shared" ref="C166" si="86">SUM(C167:C168)</f>
        <v>0</v>
      </c>
      <c r="D166" s="85">
        <f>D167</f>
        <v>0</v>
      </c>
      <c r="E166" s="85">
        <f t="shared" ref="E166:F166" si="87">SUM(E167:E168)</f>
        <v>0</v>
      </c>
      <c r="F166" s="85">
        <f t="shared" si="87"/>
        <v>0</v>
      </c>
      <c r="G166" s="44" t="e">
        <f t="shared" si="62"/>
        <v>#DIV/0!</v>
      </c>
      <c r="H166" s="44" t="e">
        <f t="shared" si="63"/>
        <v>#DIV/0!</v>
      </c>
    </row>
    <row r="167" spans="1:8">
      <c r="A167" s="31">
        <v>3811</v>
      </c>
      <c r="B167" s="32" t="s">
        <v>197</v>
      </c>
      <c r="C167" s="79">
        <v>0</v>
      </c>
      <c r="D167" s="79">
        <v>0</v>
      </c>
      <c r="E167" s="79">
        <v>0</v>
      </c>
      <c r="F167" s="79">
        <v>0</v>
      </c>
      <c r="G167" s="44" t="e">
        <f t="shared" si="62"/>
        <v>#DIV/0!</v>
      </c>
      <c r="H167" s="44" t="e">
        <f t="shared" si="63"/>
        <v>#DIV/0!</v>
      </c>
    </row>
    <row r="168" spans="1:8">
      <c r="A168" s="31">
        <v>3812</v>
      </c>
      <c r="B168" s="32" t="s">
        <v>198</v>
      </c>
      <c r="C168" s="79">
        <v>0</v>
      </c>
      <c r="D168" s="79">
        <v>0</v>
      </c>
      <c r="E168" s="79">
        <v>0</v>
      </c>
      <c r="F168" s="79">
        <v>0</v>
      </c>
      <c r="G168" s="44" t="e">
        <f t="shared" si="62"/>
        <v>#DIV/0!</v>
      </c>
      <c r="H168" s="44" t="e">
        <f t="shared" si="63"/>
        <v>#DIV/0!</v>
      </c>
    </row>
    <row r="169" spans="1:8">
      <c r="A169" s="27">
        <v>4</v>
      </c>
      <c r="B169" s="26" t="s">
        <v>200</v>
      </c>
      <c r="C169" s="85">
        <f t="shared" ref="C169" si="88">C170+C172+C178+C180</f>
        <v>8907.83</v>
      </c>
      <c r="D169" s="85">
        <f>D170+D172+D178+D180</f>
        <v>0</v>
      </c>
      <c r="E169" s="85">
        <f t="shared" ref="E169:F169" si="89">E170+E172+E178+E180</f>
        <v>44080</v>
      </c>
      <c r="F169" s="85">
        <f t="shared" si="89"/>
        <v>12502.160000000002</v>
      </c>
      <c r="G169" s="44">
        <f t="shared" si="62"/>
        <v>28.362431941923777</v>
      </c>
      <c r="H169" s="44">
        <f t="shared" si="63"/>
        <v>140.3502312010894</v>
      </c>
    </row>
    <row r="170" spans="1:8">
      <c r="A170" s="27">
        <v>412</v>
      </c>
      <c r="B170" s="26" t="s">
        <v>202</v>
      </c>
      <c r="C170" s="85">
        <f t="shared" ref="C170" si="90">C171</f>
        <v>0</v>
      </c>
      <c r="D170" s="85">
        <f>D171</f>
        <v>0</v>
      </c>
      <c r="E170" s="85">
        <f t="shared" ref="E170:F170" si="91">E171</f>
        <v>0</v>
      </c>
      <c r="F170" s="85">
        <f t="shared" si="91"/>
        <v>0</v>
      </c>
      <c r="G170" s="44" t="e">
        <f t="shared" si="62"/>
        <v>#DIV/0!</v>
      </c>
      <c r="H170" s="44" t="e">
        <f t="shared" si="63"/>
        <v>#DIV/0!</v>
      </c>
    </row>
    <row r="171" spans="1:8">
      <c r="A171" s="31">
        <v>4123</v>
      </c>
      <c r="B171" s="32" t="s">
        <v>203</v>
      </c>
      <c r="C171" s="79">
        <v>0</v>
      </c>
      <c r="D171" s="79">
        <v>0</v>
      </c>
      <c r="E171" s="79">
        <v>0</v>
      </c>
      <c r="F171" s="79">
        <v>0</v>
      </c>
      <c r="G171" s="44" t="e">
        <f t="shared" si="62"/>
        <v>#DIV/0!</v>
      </c>
      <c r="H171" s="44" t="e">
        <f t="shared" si="63"/>
        <v>#DIV/0!</v>
      </c>
    </row>
    <row r="172" spans="1:8">
      <c r="A172" s="27">
        <v>42</v>
      </c>
      <c r="B172" s="26" t="s">
        <v>205</v>
      </c>
      <c r="C172" s="85">
        <f t="shared" ref="C172" si="92">C173</f>
        <v>8907.83</v>
      </c>
      <c r="D172" s="85">
        <f>D173</f>
        <v>0</v>
      </c>
      <c r="E172" s="85">
        <f t="shared" ref="E172:F172" si="93">E173</f>
        <v>44000</v>
      </c>
      <c r="F172" s="85">
        <f t="shared" si="93"/>
        <v>12422.37</v>
      </c>
      <c r="G172" s="44">
        <f t="shared" si="62"/>
        <v>28.232659090909092</v>
      </c>
      <c r="H172" s="44">
        <f t="shared" si="63"/>
        <v>139.45450238722563</v>
      </c>
    </row>
    <row r="173" spans="1:8">
      <c r="A173" s="27">
        <v>422</v>
      </c>
      <c r="B173" s="26" t="s">
        <v>206</v>
      </c>
      <c r="C173" s="85">
        <f t="shared" ref="C173" si="94">SUM(C176+C175+C174)</f>
        <v>8907.83</v>
      </c>
      <c r="D173" s="85">
        <f>SUM(D174:D177)</f>
        <v>0</v>
      </c>
      <c r="E173" s="85">
        <f>SUM(E174:E177)</f>
        <v>44000</v>
      </c>
      <c r="F173" s="85">
        <f t="shared" ref="F173" si="95">SUM(F176+F175+F174)</f>
        <v>12422.37</v>
      </c>
      <c r="G173" s="44">
        <f t="shared" si="62"/>
        <v>28.232659090909092</v>
      </c>
      <c r="H173" s="44">
        <f t="shared" si="63"/>
        <v>139.45450238722563</v>
      </c>
    </row>
    <row r="174" spans="1:8">
      <c r="A174" s="31">
        <v>4221</v>
      </c>
      <c r="B174" s="32" t="s">
        <v>207</v>
      </c>
      <c r="C174" s="79">
        <v>8907.83</v>
      </c>
      <c r="D174" s="79">
        <v>0</v>
      </c>
      <c r="E174" s="79">
        <v>44000</v>
      </c>
      <c r="F174" s="79">
        <v>12422.37</v>
      </c>
      <c r="G174" s="44">
        <f t="shared" si="62"/>
        <v>28.232659090909092</v>
      </c>
      <c r="H174" s="44">
        <f t="shared" si="63"/>
        <v>139.45450238722563</v>
      </c>
    </row>
    <row r="175" spans="1:8">
      <c r="A175" s="31">
        <v>4222</v>
      </c>
      <c r="B175" s="32" t="s">
        <v>208</v>
      </c>
      <c r="C175" s="79">
        <v>0</v>
      </c>
      <c r="D175" s="79">
        <v>0</v>
      </c>
      <c r="E175" s="79">
        <v>0</v>
      </c>
      <c r="F175" s="79">
        <v>0</v>
      </c>
      <c r="G175" s="44" t="e">
        <f t="shared" si="62"/>
        <v>#DIV/0!</v>
      </c>
      <c r="H175" s="44" t="e">
        <f t="shared" si="63"/>
        <v>#DIV/0!</v>
      </c>
    </row>
    <row r="176" spans="1:8">
      <c r="A176" s="31">
        <v>4225</v>
      </c>
      <c r="B176" s="32" t="s">
        <v>211</v>
      </c>
      <c r="C176" s="79">
        <v>0</v>
      </c>
      <c r="D176" s="79">
        <v>0</v>
      </c>
      <c r="E176" s="79">
        <v>0</v>
      </c>
      <c r="F176" s="79">
        <v>0</v>
      </c>
      <c r="G176" s="44" t="e">
        <f t="shared" si="62"/>
        <v>#DIV/0!</v>
      </c>
      <c r="H176" s="44" t="e">
        <f t="shared" si="63"/>
        <v>#DIV/0!</v>
      </c>
    </row>
    <row r="177" spans="1:8">
      <c r="A177" s="31">
        <v>4227</v>
      </c>
      <c r="B177" s="32" t="s">
        <v>212</v>
      </c>
      <c r="C177" s="79">
        <v>0</v>
      </c>
      <c r="D177" s="79">
        <v>0</v>
      </c>
      <c r="E177" s="79">
        <v>0</v>
      </c>
      <c r="F177" s="79">
        <v>0</v>
      </c>
      <c r="G177" s="44" t="e">
        <f t="shared" si="62"/>
        <v>#DIV/0!</v>
      </c>
      <c r="H177" s="44" t="e">
        <f t="shared" si="63"/>
        <v>#DIV/0!</v>
      </c>
    </row>
    <row r="178" spans="1:8">
      <c r="A178" s="27">
        <v>424</v>
      </c>
      <c r="B178" s="26" t="s">
        <v>215</v>
      </c>
      <c r="C178" s="85">
        <f>SUM(C179)</f>
        <v>0</v>
      </c>
      <c r="D178" s="85">
        <f t="shared" ref="D178:E178" si="96">SUM(D179)</f>
        <v>0</v>
      </c>
      <c r="E178" s="85">
        <f t="shared" si="96"/>
        <v>80</v>
      </c>
      <c r="F178" s="85">
        <f>SUM(F179)</f>
        <v>79.790000000000006</v>
      </c>
      <c r="G178" s="44">
        <f t="shared" si="62"/>
        <v>99.737500000000011</v>
      </c>
      <c r="H178" s="44" t="e">
        <f t="shared" si="63"/>
        <v>#DIV/0!</v>
      </c>
    </row>
    <row r="179" spans="1:8">
      <c r="A179" s="31">
        <v>4241</v>
      </c>
      <c r="B179" s="32" t="s">
        <v>216</v>
      </c>
      <c r="C179" s="79">
        <v>0</v>
      </c>
      <c r="D179" s="79">
        <v>0</v>
      </c>
      <c r="E179" s="79">
        <v>80</v>
      </c>
      <c r="F179" s="79">
        <v>79.790000000000006</v>
      </c>
      <c r="G179" s="44">
        <f t="shared" si="62"/>
        <v>99.737500000000011</v>
      </c>
      <c r="H179" s="44" t="e">
        <f t="shared" si="63"/>
        <v>#DIV/0!</v>
      </c>
    </row>
    <row r="180" spans="1:8">
      <c r="A180" s="27">
        <v>426</v>
      </c>
      <c r="B180" s="26" t="s">
        <v>234</v>
      </c>
      <c r="C180" s="85">
        <f t="shared" ref="C180" si="97">SUM(C181)</f>
        <v>0</v>
      </c>
      <c r="D180" s="85">
        <f>SUM(D181)</f>
        <v>0</v>
      </c>
      <c r="E180" s="85">
        <f t="shared" ref="E180:F180" si="98">SUM(E181)</f>
        <v>0</v>
      </c>
      <c r="F180" s="85">
        <f t="shared" si="98"/>
        <v>0</v>
      </c>
      <c r="G180" s="44" t="e">
        <f t="shared" si="62"/>
        <v>#DIV/0!</v>
      </c>
      <c r="H180" s="44" t="e">
        <f t="shared" si="63"/>
        <v>#DIV/0!</v>
      </c>
    </row>
    <row r="181" spans="1:8">
      <c r="A181" s="31">
        <v>4262</v>
      </c>
      <c r="B181" s="32" t="s">
        <v>218</v>
      </c>
      <c r="C181" s="79">
        <v>0</v>
      </c>
      <c r="D181" s="79">
        <v>0</v>
      </c>
      <c r="E181" s="79">
        <v>0</v>
      </c>
      <c r="F181" s="79">
        <v>0</v>
      </c>
      <c r="G181" s="44" t="e">
        <f t="shared" ref="G181" si="99">F181/E181*100</f>
        <v>#DIV/0!</v>
      </c>
      <c r="H181" s="44" t="e">
        <f t="shared" ref="H181" si="100">F181/C181*100</f>
        <v>#DIV/0!</v>
      </c>
    </row>
    <row r="182" spans="1:8" ht="17.25" customHeight="1">
      <c r="A182" s="36"/>
      <c r="B182" s="36" t="s">
        <v>137</v>
      </c>
      <c r="C182" s="78">
        <f>C183+C240</f>
        <v>844181.71</v>
      </c>
      <c r="D182" s="78">
        <f>D183+D240</f>
        <v>944771</v>
      </c>
      <c r="E182" s="78">
        <f t="shared" ref="E182:F182" si="101">E183+E240</f>
        <v>1128394</v>
      </c>
      <c r="F182" s="78">
        <f t="shared" si="101"/>
        <v>1274798.4600000002</v>
      </c>
      <c r="G182" s="103">
        <f>F182/E182*100</f>
        <v>112.97458689074918</v>
      </c>
      <c r="H182" s="103">
        <f>F182/C182*100</f>
        <v>151.00995969220895</v>
      </c>
    </row>
    <row r="183" spans="1:8">
      <c r="A183" s="27">
        <v>3</v>
      </c>
      <c r="B183" s="26" t="s">
        <v>147</v>
      </c>
      <c r="C183" s="85">
        <f>C184+C192+C224+C229+C232+C236</f>
        <v>842268.21</v>
      </c>
      <c r="D183" s="85">
        <f>D184+D192+D224+D229+D232+D236</f>
        <v>922947</v>
      </c>
      <c r="E183" s="85">
        <f>E184+E192+E224+E229+E232+E236</f>
        <v>1105330</v>
      </c>
      <c r="F183" s="85">
        <f>F184+F192+F224+F229+F232+F236</f>
        <v>1270725.9700000002</v>
      </c>
      <c r="G183" s="44">
        <f>F183/E183*100</f>
        <v>114.96349235070072</v>
      </c>
      <c r="H183" s="44">
        <f>F183/C183*100</f>
        <v>150.86951578048996</v>
      </c>
    </row>
    <row r="184" spans="1:8">
      <c r="A184" s="27">
        <v>31</v>
      </c>
      <c r="B184" s="26" t="s">
        <v>148</v>
      </c>
      <c r="C184" s="85">
        <f t="shared" ref="C184" si="102">C185+C188+C190</f>
        <v>553285.9</v>
      </c>
      <c r="D184" s="85">
        <f>D185+D188+D190</f>
        <v>592353</v>
      </c>
      <c r="E184" s="85">
        <f>E185+E188+E190</f>
        <v>667585</v>
      </c>
      <c r="F184" s="85">
        <f t="shared" ref="F184" si="103">F185+F188+F190</f>
        <v>802697.29</v>
      </c>
      <c r="G184" s="44">
        <f t="shared" ref="G184:G248" si="104">F184/E184*100</f>
        <v>120.23896432664006</v>
      </c>
      <c r="H184" s="44">
        <f t="shared" ref="H184:H248" si="105">F184/C184*100</f>
        <v>145.0782118250257</v>
      </c>
    </row>
    <row r="185" spans="1:8">
      <c r="A185" s="27">
        <v>311</v>
      </c>
      <c r="B185" s="26" t="s">
        <v>150</v>
      </c>
      <c r="C185" s="85">
        <f t="shared" ref="C185" si="106">C186+C187</f>
        <v>271773.92</v>
      </c>
      <c r="D185" s="85">
        <f>D186+D187</f>
        <v>362711</v>
      </c>
      <c r="E185" s="85">
        <f t="shared" ref="E185:F185" si="107">E186+E187</f>
        <v>345063</v>
      </c>
      <c r="F185" s="85">
        <f t="shared" si="107"/>
        <v>448400.56</v>
      </c>
      <c r="G185" s="44">
        <f t="shared" si="104"/>
        <v>129.94744727774346</v>
      </c>
      <c r="H185" s="44">
        <f t="shared" si="105"/>
        <v>164.99028310001196</v>
      </c>
    </row>
    <row r="186" spans="1:8">
      <c r="A186" s="31">
        <v>3111</v>
      </c>
      <c r="B186" s="32" t="s">
        <v>150</v>
      </c>
      <c r="C186" s="79">
        <v>269243.34999999998</v>
      </c>
      <c r="D186" s="79">
        <v>362711</v>
      </c>
      <c r="E186" s="79">
        <v>345063</v>
      </c>
      <c r="F186" s="79">
        <v>448400.56</v>
      </c>
      <c r="G186" s="44">
        <f t="shared" si="104"/>
        <v>129.94744727774346</v>
      </c>
      <c r="H186" s="44">
        <f t="shared" si="105"/>
        <v>166.54099720568775</v>
      </c>
    </row>
    <row r="187" spans="1:8">
      <c r="A187" s="31">
        <v>3112</v>
      </c>
      <c r="B187" s="32" t="s">
        <v>151</v>
      </c>
      <c r="C187" s="79">
        <v>2530.5700000000002</v>
      </c>
      <c r="D187" s="79">
        <v>0</v>
      </c>
      <c r="E187" s="79">
        <v>0</v>
      </c>
      <c r="F187" s="79">
        <v>0</v>
      </c>
      <c r="G187" s="44" t="e">
        <f t="shared" si="104"/>
        <v>#DIV/0!</v>
      </c>
      <c r="H187" s="44">
        <f t="shared" si="105"/>
        <v>0</v>
      </c>
    </row>
    <row r="188" spans="1:8">
      <c r="A188" s="27">
        <v>312</v>
      </c>
      <c r="B188" s="26" t="s">
        <v>152</v>
      </c>
      <c r="C188" s="85">
        <f t="shared" ref="C188" si="108">C189</f>
        <v>236080.47</v>
      </c>
      <c r="D188" s="85">
        <f>D189</f>
        <v>169816</v>
      </c>
      <c r="E188" s="85">
        <f t="shared" ref="E188:F188" si="109">E189</f>
        <v>265603</v>
      </c>
      <c r="F188" s="85">
        <f t="shared" si="109"/>
        <v>280508.71999999997</v>
      </c>
      <c r="G188" s="44">
        <f t="shared" si="104"/>
        <v>105.61202998460107</v>
      </c>
      <c r="H188" s="44">
        <f t="shared" si="105"/>
        <v>118.81911282199667</v>
      </c>
    </row>
    <row r="189" spans="1:8">
      <c r="A189" s="31">
        <v>3121</v>
      </c>
      <c r="B189" s="32" t="s">
        <v>152</v>
      </c>
      <c r="C189" s="79">
        <v>236080.47</v>
      </c>
      <c r="D189" s="79">
        <v>169816</v>
      </c>
      <c r="E189" s="79">
        <v>265603</v>
      </c>
      <c r="F189" s="79">
        <v>280508.71999999997</v>
      </c>
      <c r="G189" s="44">
        <f t="shared" si="104"/>
        <v>105.61202998460107</v>
      </c>
      <c r="H189" s="44">
        <f t="shared" si="105"/>
        <v>118.81911282199667</v>
      </c>
    </row>
    <row r="190" spans="1:8">
      <c r="A190" s="27">
        <v>313</v>
      </c>
      <c r="B190" s="26" t="s">
        <v>153</v>
      </c>
      <c r="C190" s="85">
        <f t="shared" ref="C190" si="110">C191</f>
        <v>45431.51</v>
      </c>
      <c r="D190" s="85">
        <f>D191</f>
        <v>59826</v>
      </c>
      <c r="E190" s="85">
        <f t="shared" ref="E190:F190" si="111">E191</f>
        <v>56919</v>
      </c>
      <c r="F190" s="85">
        <f t="shared" si="111"/>
        <v>73788.009999999995</v>
      </c>
      <c r="G190" s="44">
        <f t="shared" si="104"/>
        <v>129.63686993798203</v>
      </c>
      <c r="H190" s="44">
        <f t="shared" si="105"/>
        <v>162.41593114558594</v>
      </c>
    </row>
    <row r="191" spans="1:8">
      <c r="A191" s="31">
        <v>3132</v>
      </c>
      <c r="B191" s="32" t="s">
        <v>154</v>
      </c>
      <c r="C191" s="79">
        <v>45431.51</v>
      </c>
      <c r="D191" s="79">
        <v>59826</v>
      </c>
      <c r="E191" s="79">
        <v>56919</v>
      </c>
      <c r="F191" s="79">
        <v>73788.009999999995</v>
      </c>
      <c r="G191" s="44">
        <f t="shared" si="104"/>
        <v>129.63686993798203</v>
      </c>
      <c r="H191" s="44">
        <f t="shared" si="105"/>
        <v>162.41593114558594</v>
      </c>
    </row>
    <row r="192" spans="1:8">
      <c r="A192" s="27">
        <v>32</v>
      </c>
      <c r="B192" s="26" t="s">
        <v>155</v>
      </c>
      <c r="C192" s="85">
        <f>C193+C198+C205+C215+C217</f>
        <v>244530.86</v>
      </c>
      <c r="D192" s="85">
        <f>D193+D198+D205+D215+D217</f>
        <v>330594</v>
      </c>
      <c r="E192" s="85">
        <f>E193+E198+E205+E215+E217</f>
        <v>382235</v>
      </c>
      <c r="F192" s="85">
        <f>F193+F198+F205+F215+F217</f>
        <v>414696.63</v>
      </c>
      <c r="G192" s="44">
        <f t="shared" si="104"/>
        <v>108.49258440488181</v>
      </c>
      <c r="H192" s="44">
        <f t="shared" si="105"/>
        <v>169.58866868582561</v>
      </c>
    </row>
    <row r="193" spans="1:8">
      <c r="A193" s="27">
        <v>321</v>
      </c>
      <c r="B193" s="26" t="s">
        <v>156</v>
      </c>
      <c r="C193" s="85">
        <f t="shared" ref="C193" si="112">SUM(C194:C197)</f>
        <v>42173.43</v>
      </c>
      <c r="D193" s="85">
        <f>SUM(D194:D197)</f>
        <v>117506</v>
      </c>
      <c r="E193" s="85">
        <f>SUM(E194:E197)</f>
        <v>79311</v>
      </c>
      <c r="F193" s="85">
        <f t="shared" ref="F193" si="113">SUM(F194:F197)</f>
        <v>90074.09</v>
      </c>
      <c r="G193" s="44">
        <f t="shared" si="104"/>
        <v>113.57074050257845</v>
      </c>
      <c r="H193" s="44">
        <f t="shared" si="105"/>
        <v>213.58018543903117</v>
      </c>
    </row>
    <row r="194" spans="1:8">
      <c r="A194" s="31">
        <v>3211</v>
      </c>
      <c r="B194" s="32" t="s">
        <v>157</v>
      </c>
      <c r="C194" s="79">
        <v>22090.85</v>
      </c>
      <c r="D194" s="79">
        <v>94861</v>
      </c>
      <c r="E194" s="79">
        <v>54861</v>
      </c>
      <c r="F194" s="79">
        <v>52053.93</v>
      </c>
      <c r="G194" s="44">
        <f t="shared" si="104"/>
        <v>94.883305080111555</v>
      </c>
      <c r="H194" s="44">
        <f t="shared" si="105"/>
        <v>235.63570437534094</v>
      </c>
    </row>
    <row r="195" spans="1:8">
      <c r="A195" s="31">
        <v>3212</v>
      </c>
      <c r="B195" s="32" t="s">
        <v>158</v>
      </c>
      <c r="C195" s="79">
        <v>413.15</v>
      </c>
      <c r="D195" s="79">
        <v>0</v>
      </c>
      <c r="E195" s="79">
        <v>1000</v>
      </c>
      <c r="F195" s="79">
        <v>1554.42</v>
      </c>
      <c r="G195" s="44">
        <f t="shared" si="104"/>
        <v>155.44200000000001</v>
      </c>
      <c r="H195" s="44">
        <f t="shared" si="105"/>
        <v>376.23623381338501</v>
      </c>
    </row>
    <row r="196" spans="1:8">
      <c r="A196" s="31">
        <v>3213</v>
      </c>
      <c r="B196" s="32" t="s">
        <v>159</v>
      </c>
      <c r="C196" s="79">
        <v>19623.830000000002</v>
      </c>
      <c r="D196" s="79">
        <v>22645</v>
      </c>
      <c r="E196" s="79">
        <v>22645</v>
      </c>
      <c r="F196" s="79">
        <v>35661.29</v>
      </c>
      <c r="G196" s="44">
        <f t="shared" si="104"/>
        <v>157.47975270479137</v>
      </c>
      <c r="H196" s="44">
        <f t="shared" si="105"/>
        <v>181.72441363383192</v>
      </c>
    </row>
    <row r="197" spans="1:8">
      <c r="A197" s="31">
        <v>3214</v>
      </c>
      <c r="B197" s="32" t="s">
        <v>160</v>
      </c>
      <c r="C197" s="79">
        <v>45.6</v>
      </c>
      <c r="D197" s="79">
        <v>0</v>
      </c>
      <c r="E197" s="79">
        <v>805</v>
      </c>
      <c r="F197" s="79">
        <v>804.45</v>
      </c>
      <c r="G197" s="44">
        <f t="shared" si="104"/>
        <v>99.93167701863355</v>
      </c>
      <c r="H197" s="44">
        <f t="shared" si="105"/>
        <v>1764.1447368421052</v>
      </c>
    </row>
    <row r="198" spans="1:8">
      <c r="A198" s="27">
        <v>322</v>
      </c>
      <c r="B198" s="26" t="s">
        <v>161</v>
      </c>
      <c r="C198" s="85">
        <f>SUM(C199:C204)</f>
        <v>21923.749999999996</v>
      </c>
      <c r="D198" s="85">
        <f>SUM(D199:D204)</f>
        <v>13595</v>
      </c>
      <c r="E198" s="85">
        <f>SUM(E199:E204)</f>
        <v>4131</v>
      </c>
      <c r="F198" s="85">
        <f>SUM(F199:F204)</f>
        <v>275.97000000000003</v>
      </c>
      <c r="G198" s="44">
        <f t="shared" si="104"/>
        <v>6.6804647785039943</v>
      </c>
      <c r="H198" s="44">
        <f t="shared" si="105"/>
        <v>1.2587718798107077</v>
      </c>
    </row>
    <row r="199" spans="1:8">
      <c r="A199" s="31">
        <v>3221</v>
      </c>
      <c r="B199" s="32" t="s">
        <v>162</v>
      </c>
      <c r="C199" s="79">
        <v>6610.44</v>
      </c>
      <c r="D199" s="79">
        <v>13595</v>
      </c>
      <c r="E199" s="79">
        <v>3595</v>
      </c>
      <c r="F199" s="79">
        <v>152.21</v>
      </c>
      <c r="G199" s="44">
        <f t="shared" si="104"/>
        <v>4.2339360222531299</v>
      </c>
      <c r="H199" s="44">
        <f t="shared" si="105"/>
        <v>2.3025698743200151</v>
      </c>
    </row>
    <row r="200" spans="1:8">
      <c r="A200" s="31">
        <v>3222</v>
      </c>
      <c r="B200" s="32" t="s">
        <v>163</v>
      </c>
      <c r="C200" s="79">
        <v>0</v>
      </c>
      <c r="D200" s="79">
        <v>0</v>
      </c>
      <c r="E200" s="79">
        <v>0</v>
      </c>
      <c r="F200" s="79">
        <v>0</v>
      </c>
      <c r="G200" s="44" t="e">
        <f t="shared" si="104"/>
        <v>#DIV/0!</v>
      </c>
      <c r="H200" s="44" t="e">
        <f t="shared" si="105"/>
        <v>#DIV/0!</v>
      </c>
    </row>
    <row r="201" spans="1:8">
      <c r="A201" s="31">
        <v>3223</v>
      </c>
      <c r="B201" s="32" t="s">
        <v>164</v>
      </c>
      <c r="C201" s="79">
        <v>15292.71</v>
      </c>
      <c r="D201" s="79">
        <v>0</v>
      </c>
      <c r="E201" s="79">
        <v>0</v>
      </c>
      <c r="F201" s="79">
        <v>0</v>
      </c>
      <c r="G201" s="44" t="e">
        <f t="shared" si="104"/>
        <v>#DIV/0!</v>
      </c>
      <c r="H201" s="44">
        <f t="shared" si="105"/>
        <v>0</v>
      </c>
    </row>
    <row r="202" spans="1:8" ht="15.75" customHeight="1">
      <c r="A202" s="31">
        <v>3224</v>
      </c>
      <c r="B202" s="54" t="s">
        <v>165</v>
      </c>
      <c r="C202" s="79">
        <v>20.6</v>
      </c>
      <c r="D202" s="79">
        <v>0</v>
      </c>
      <c r="E202" s="79">
        <v>136</v>
      </c>
      <c r="F202" s="79">
        <v>0</v>
      </c>
      <c r="G202" s="44">
        <f t="shared" si="104"/>
        <v>0</v>
      </c>
      <c r="H202" s="44">
        <f t="shared" si="105"/>
        <v>0</v>
      </c>
    </row>
    <row r="203" spans="1:8" ht="15.75" customHeight="1">
      <c r="A203" s="31">
        <v>3225</v>
      </c>
      <c r="B203" s="54" t="s">
        <v>277</v>
      </c>
      <c r="C203" s="79">
        <v>0</v>
      </c>
      <c r="D203" s="79">
        <v>0</v>
      </c>
      <c r="E203" s="79">
        <v>400</v>
      </c>
      <c r="F203" s="79">
        <v>123.76</v>
      </c>
      <c r="G203" s="44">
        <f t="shared" si="104"/>
        <v>30.94</v>
      </c>
      <c r="H203" s="44" t="e">
        <f t="shared" si="105"/>
        <v>#DIV/0!</v>
      </c>
    </row>
    <row r="204" spans="1:8">
      <c r="A204" s="31">
        <v>3227</v>
      </c>
      <c r="B204" s="32" t="s">
        <v>166</v>
      </c>
      <c r="C204" s="79">
        <v>0</v>
      </c>
      <c r="D204" s="79">
        <v>0</v>
      </c>
      <c r="E204" s="79">
        <v>0</v>
      </c>
      <c r="F204" s="79">
        <v>0</v>
      </c>
      <c r="G204" s="44" t="e">
        <f t="shared" si="104"/>
        <v>#DIV/0!</v>
      </c>
      <c r="H204" s="44" t="e">
        <f t="shared" si="105"/>
        <v>#DIV/0!</v>
      </c>
    </row>
    <row r="205" spans="1:8">
      <c r="A205" s="27">
        <v>323</v>
      </c>
      <c r="B205" s="26" t="s">
        <v>167</v>
      </c>
      <c r="C205" s="85">
        <f t="shared" ref="C205" si="114">SUM(C206:C214)</f>
        <v>138647.99</v>
      </c>
      <c r="D205" s="85">
        <f>SUM(D206:D214)</f>
        <v>143677</v>
      </c>
      <c r="E205" s="85">
        <f>SUM(E206:E214)</f>
        <v>207477</v>
      </c>
      <c r="F205" s="85">
        <f t="shared" ref="F205" si="115">SUM(F206:F214)</f>
        <v>235657.18999999997</v>
      </c>
      <c r="G205" s="44">
        <f t="shared" si="104"/>
        <v>113.58231996799644</v>
      </c>
      <c r="H205" s="44">
        <f t="shared" si="105"/>
        <v>169.96798150481663</v>
      </c>
    </row>
    <row r="206" spans="1:8">
      <c r="A206" s="31">
        <v>3231</v>
      </c>
      <c r="B206" s="32" t="s">
        <v>168</v>
      </c>
      <c r="C206" s="79">
        <v>334.66</v>
      </c>
      <c r="D206" s="79">
        <v>0</v>
      </c>
      <c r="E206" s="79">
        <v>9500</v>
      </c>
      <c r="F206" s="79">
        <v>9756.76</v>
      </c>
      <c r="G206" s="44">
        <f t="shared" si="104"/>
        <v>102.70273684210527</v>
      </c>
      <c r="H206" s="44">
        <f t="shared" si="105"/>
        <v>2915.4246100519931</v>
      </c>
    </row>
    <row r="207" spans="1:8">
      <c r="A207" s="31">
        <v>3232</v>
      </c>
      <c r="B207" s="32" t="s">
        <v>169</v>
      </c>
      <c r="C207" s="79">
        <v>17389.71</v>
      </c>
      <c r="D207" s="79">
        <v>0</v>
      </c>
      <c r="E207" s="79">
        <v>300</v>
      </c>
      <c r="F207" s="79">
        <v>12670</v>
      </c>
      <c r="G207" s="44">
        <f t="shared" si="104"/>
        <v>4223.333333333333</v>
      </c>
      <c r="H207" s="44">
        <f t="shared" si="105"/>
        <v>72.859179365268318</v>
      </c>
    </row>
    <row r="208" spans="1:8">
      <c r="A208" s="31">
        <v>3233</v>
      </c>
      <c r="B208" s="32" t="s">
        <v>170</v>
      </c>
      <c r="C208" s="79">
        <v>4767.1099999999997</v>
      </c>
      <c r="D208" s="79">
        <v>19551</v>
      </c>
      <c r="E208" s="79">
        <v>19551</v>
      </c>
      <c r="F208" s="79">
        <v>8030.38</v>
      </c>
      <c r="G208" s="44">
        <f t="shared" si="104"/>
        <v>41.074011559511028</v>
      </c>
      <c r="H208" s="44">
        <f t="shared" si="105"/>
        <v>168.45384310410293</v>
      </c>
    </row>
    <row r="209" spans="1:8">
      <c r="A209" s="31">
        <v>3234</v>
      </c>
      <c r="B209" s="32" t="s">
        <v>171</v>
      </c>
      <c r="C209" s="79">
        <v>0</v>
      </c>
      <c r="D209" s="79">
        <v>498</v>
      </c>
      <c r="E209" s="79">
        <v>498</v>
      </c>
      <c r="F209" s="79">
        <v>0</v>
      </c>
      <c r="G209" s="44">
        <f t="shared" si="104"/>
        <v>0</v>
      </c>
      <c r="H209" s="44" t="e">
        <f t="shared" si="105"/>
        <v>#DIV/0!</v>
      </c>
    </row>
    <row r="210" spans="1:8">
      <c r="A210" s="31">
        <v>3235</v>
      </c>
      <c r="B210" s="32" t="s">
        <v>172</v>
      </c>
      <c r="C210" s="79">
        <v>27427.23</v>
      </c>
      <c r="D210" s="79">
        <v>0</v>
      </c>
      <c r="E210" s="79">
        <v>46000</v>
      </c>
      <c r="F210" s="79">
        <v>63412.86</v>
      </c>
      <c r="G210" s="44">
        <f t="shared" si="104"/>
        <v>137.85404347826088</v>
      </c>
      <c r="H210" s="44">
        <f t="shared" si="105"/>
        <v>231.20402607190007</v>
      </c>
    </row>
    <row r="211" spans="1:8">
      <c r="A211" s="31">
        <v>3236</v>
      </c>
      <c r="B211" s="32" t="s">
        <v>173</v>
      </c>
      <c r="C211" s="79">
        <v>0</v>
      </c>
      <c r="D211" s="79">
        <v>0</v>
      </c>
      <c r="E211" s="79">
        <v>0</v>
      </c>
      <c r="F211" s="79">
        <v>83.64</v>
      </c>
      <c r="G211" s="44" t="e">
        <f t="shared" si="104"/>
        <v>#DIV/0!</v>
      </c>
      <c r="H211" s="44" t="e">
        <f t="shared" si="105"/>
        <v>#DIV/0!</v>
      </c>
    </row>
    <row r="212" spans="1:8">
      <c r="A212" s="31">
        <v>3237</v>
      </c>
      <c r="B212" s="32" t="s">
        <v>174</v>
      </c>
      <c r="C212" s="79">
        <v>73107.03</v>
      </c>
      <c r="D212" s="64">
        <v>96556</v>
      </c>
      <c r="E212" s="79">
        <v>96556</v>
      </c>
      <c r="F212" s="79">
        <v>101094.6</v>
      </c>
      <c r="G212" s="44">
        <f t="shared" si="104"/>
        <v>104.70048469282077</v>
      </c>
      <c r="H212" s="44">
        <f t="shared" si="105"/>
        <v>138.28300780376389</v>
      </c>
    </row>
    <row r="213" spans="1:8">
      <c r="A213" s="31">
        <v>3238</v>
      </c>
      <c r="B213" s="32" t="s">
        <v>175</v>
      </c>
      <c r="C213" s="79">
        <v>374.78</v>
      </c>
      <c r="D213" s="79">
        <v>0</v>
      </c>
      <c r="E213" s="79">
        <v>8000</v>
      </c>
      <c r="F213" s="79">
        <v>466.68</v>
      </c>
      <c r="G213" s="44">
        <f t="shared" si="104"/>
        <v>5.8334999999999999</v>
      </c>
      <c r="H213" s="44">
        <f t="shared" si="105"/>
        <v>124.52105235071242</v>
      </c>
    </row>
    <row r="214" spans="1:8">
      <c r="A214" s="31">
        <v>3239</v>
      </c>
      <c r="B214" s="32" t="s">
        <v>176</v>
      </c>
      <c r="C214" s="79">
        <v>15247.47</v>
      </c>
      <c r="D214" s="79">
        <v>27072</v>
      </c>
      <c r="E214" s="79">
        <v>27072</v>
      </c>
      <c r="F214" s="79">
        <v>40142.269999999997</v>
      </c>
      <c r="G214" s="44">
        <f t="shared" si="104"/>
        <v>148.279661643026</v>
      </c>
      <c r="H214" s="44">
        <f t="shared" si="105"/>
        <v>263.27167720284086</v>
      </c>
    </row>
    <row r="215" spans="1:8" s="50" customFormat="1">
      <c r="A215" s="27">
        <v>324</v>
      </c>
      <c r="B215" s="26" t="s">
        <v>177</v>
      </c>
      <c r="C215" s="85">
        <f t="shared" ref="C215" si="116">C216</f>
        <v>4772.2700000000004</v>
      </c>
      <c r="D215" s="85">
        <f>D216</f>
        <v>20513</v>
      </c>
      <c r="E215" s="85">
        <f t="shared" ref="E215:F215" si="117">E216</f>
        <v>20513</v>
      </c>
      <c r="F215" s="85">
        <f t="shared" si="117"/>
        <v>19989.78</v>
      </c>
      <c r="G215" s="44">
        <f t="shared" si="104"/>
        <v>97.449324818407831</v>
      </c>
      <c r="H215" s="44">
        <f t="shared" si="105"/>
        <v>418.87361779614309</v>
      </c>
    </row>
    <row r="216" spans="1:8">
      <c r="A216" s="31">
        <v>3241</v>
      </c>
      <c r="B216" s="32" t="s">
        <v>177</v>
      </c>
      <c r="C216" s="79">
        <v>4772.2700000000004</v>
      </c>
      <c r="D216" s="79">
        <v>20513</v>
      </c>
      <c r="E216" s="79">
        <v>20513</v>
      </c>
      <c r="F216" s="79">
        <v>19989.78</v>
      </c>
      <c r="G216" s="44">
        <f t="shared" si="104"/>
        <v>97.449324818407831</v>
      </c>
      <c r="H216" s="44">
        <f t="shared" si="105"/>
        <v>418.87361779614309</v>
      </c>
    </row>
    <row r="217" spans="1:8">
      <c r="A217" s="27">
        <v>329</v>
      </c>
      <c r="B217" s="26" t="s">
        <v>178</v>
      </c>
      <c r="C217" s="85">
        <f t="shared" ref="C217" si="118">SUM(C218:C223)</f>
        <v>37013.42</v>
      </c>
      <c r="D217" s="85">
        <f>SUM(D218:D223)</f>
        <v>35303</v>
      </c>
      <c r="E217" s="85">
        <f>SUM(E218:E223)</f>
        <v>70803</v>
      </c>
      <c r="F217" s="85">
        <f t="shared" ref="F217" si="119">SUM(F218:F223)</f>
        <v>68699.600000000006</v>
      </c>
      <c r="G217" s="44">
        <f t="shared" si="104"/>
        <v>97.029221925624626</v>
      </c>
      <c r="H217" s="44">
        <f t="shared" si="105"/>
        <v>185.60727433455219</v>
      </c>
    </row>
    <row r="218" spans="1:8">
      <c r="A218" s="31">
        <v>3292</v>
      </c>
      <c r="B218" s="32" t="s">
        <v>179</v>
      </c>
      <c r="C218" s="79">
        <v>5890</v>
      </c>
      <c r="D218" s="79">
        <v>17236</v>
      </c>
      <c r="E218" s="79">
        <v>0</v>
      </c>
      <c r="F218" s="79">
        <v>0</v>
      </c>
      <c r="G218" s="44" t="e">
        <f t="shared" si="104"/>
        <v>#DIV/0!</v>
      </c>
      <c r="H218" s="44">
        <f t="shared" si="105"/>
        <v>0</v>
      </c>
    </row>
    <row r="219" spans="1:8">
      <c r="A219" s="31">
        <v>3293</v>
      </c>
      <c r="B219" s="32" t="s">
        <v>180</v>
      </c>
      <c r="C219" s="79">
        <v>22384.87</v>
      </c>
      <c r="D219" s="79">
        <v>0</v>
      </c>
      <c r="E219" s="79">
        <v>52236</v>
      </c>
      <c r="F219" s="79">
        <v>44635.47</v>
      </c>
      <c r="G219" s="44">
        <f t="shared" si="104"/>
        <v>85.449632437399487</v>
      </c>
      <c r="H219" s="44">
        <f t="shared" si="105"/>
        <v>199.4001752076291</v>
      </c>
    </row>
    <row r="220" spans="1:8">
      <c r="A220" s="31">
        <v>3294</v>
      </c>
      <c r="B220" s="32" t="s">
        <v>181</v>
      </c>
      <c r="C220" s="79">
        <v>2199.85</v>
      </c>
      <c r="D220" s="79">
        <v>0</v>
      </c>
      <c r="E220" s="79">
        <v>500</v>
      </c>
      <c r="F220" s="79">
        <v>12140.7</v>
      </c>
      <c r="G220" s="44">
        <f t="shared" si="104"/>
        <v>2428.1400000000003</v>
      </c>
      <c r="H220" s="44">
        <f t="shared" si="105"/>
        <v>551.88762870195706</v>
      </c>
    </row>
    <row r="221" spans="1:8">
      <c r="A221" s="31">
        <v>3295</v>
      </c>
      <c r="B221" s="32" t="s">
        <v>182</v>
      </c>
      <c r="C221" s="79">
        <v>179.17</v>
      </c>
      <c r="D221" s="79">
        <v>0</v>
      </c>
      <c r="E221" s="79">
        <v>0</v>
      </c>
      <c r="F221" s="79">
        <v>418.25</v>
      </c>
      <c r="G221" s="44" t="e">
        <f t="shared" si="104"/>
        <v>#DIV/0!</v>
      </c>
      <c r="H221" s="44">
        <f t="shared" si="105"/>
        <v>233.43751744153599</v>
      </c>
    </row>
    <row r="222" spans="1:8">
      <c r="A222" s="31">
        <v>3296</v>
      </c>
      <c r="B222" s="32" t="s">
        <v>183</v>
      </c>
      <c r="C222" s="79">
        <v>0</v>
      </c>
      <c r="D222" s="79">
        <v>0</v>
      </c>
      <c r="E222" s="79">
        <v>0</v>
      </c>
      <c r="F222" s="79">
        <v>0</v>
      </c>
      <c r="G222" s="44" t="e">
        <f t="shared" si="104"/>
        <v>#DIV/0!</v>
      </c>
      <c r="H222" s="44" t="e">
        <f t="shared" si="105"/>
        <v>#DIV/0!</v>
      </c>
    </row>
    <row r="223" spans="1:8">
      <c r="A223" s="31">
        <v>3299</v>
      </c>
      <c r="B223" s="32" t="s">
        <v>178</v>
      </c>
      <c r="C223" s="79">
        <v>6359.53</v>
      </c>
      <c r="D223" s="79">
        <v>18067</v>
      </c>
      <c r="E223" s="79">
        <v>18067</v>
      </c>
      <c r="F223" s="79">
        <v>11505.18</v>
      </c>
      <c r="G223" s="44">
        <f t="shared" si="104"/>
        <v>63.680633198649474</v>
      </c>
      <c r="H223" s="44">
        <f t="shared" si="105"/>
        <v>180.91242591826756</v>
      </c>
    </row>
    <row r="224" spans="1:8">
      <c r="A224" s="27">
        <v>34</v>
      </c>
      <c r="B224" s="26" t="s">
        <v>184</v>
      </c>
      <c r="C224" s="85">
        <f t="shared" ref="C224" si="120">C225</f>
        <v>986.79</v>
      </c>
      <c r="D224" s="85">
        <f>D225</f>
        <v>0</v>
      </c>
      <c r="E224" s="85">
        <f t="shared" ref="E224:F224" si="121">E225</f>
        <v>1310</v>
      </c>
      <c r="F224" s="85">
        <f t="shared" si="121"/>
        <v>1069.3599999999999</v>
      </c>
      <c r="G224" s="44">
        <f t="shared" si="104"/>
        <v>81.63053435114503</v>
      </c>
      <c r="H224" s="44">
        <f t="shared" si="105"/>
        <v>108.36753513918869</v>
      </c>
    </row>
    <row r="225" spans="1:8">
      <c r="A225" s="27">
        <v>343</v>
      </c>
      <c r="B225" s="26" t="s">
        <v>185</v>
      </c>
      <c r="C225" s="85">
        <f>SUM(C226:C228)</f>
        <v>986.79</v>
      </c>
      <c r="D225" s="85">
        <f>SUM(D226:D227)</f>
        <v>0</v>
      </c>
      <c r="E225" s="85">
        <f>SUM(E226:E228)</f>
        <v>1310</v>
      </c>
      <c r="F225" s="85">
        <f>SUM(F226:F228)</f>
        <v>1069.3599999999999</v>
      </c>
      <c r="G225" s="44">
        <f t="shared" si="104"/>
        <v>81.63053435114503</v>
      </c>
      <c r="H225" s="44">
        <f t="shared" si="105"/>
        <v>108.36753513918869</v>
      </c>
    </row>
    <row r="226" spans="1:8">
      <c r="A226" s="31">
        <v>3431</v>
      </c>
      <c r="B226" s="32" t="s">
        <v>186</v>
      </c>
      <c r="C226" s="79">
        <v>596.29999999999995</v>
      </c>
      <c r="D226" s="79">
        <v>0</v>
      </c>
      <c r="E226" s="79">
        <v>300</v>
      </c>
      <c r="F226" s="79">
        <v>358.83</v>
      </c>
      <c r="G226" s="44">
        <f t="shared" si="104"/>
        <v>119.61</v>
      </c>
      <c r="H226" s="44">
        <f t="shared" si="105"/>
        <v>60.176085862820727</v>
      </c>
    </row>
    <row r="227" spans="1:8">
      <c r="A227" s="31">
        <v>3432</v>
      </c>
      <c r="B227" s="32" t="s">
        <v>187</v>
      </c>
      <c r="C227" s="79">
        <v>390.36</v>
      </c>
      <c r="D227" s="79">
        <v>0</v>
      </c>
      <c r="E227" s="79">
        <v>1000</v>
      </c>
      <c r="F227" s="79">
        <v>700.42</v>
      </c>
      <c r="G227" s="44">
        <f t="shared" si="104"/>
        <v>70.041999999999987</v>
      </c>
      <c r="H227" s="44">
        <f t="shared" si="105"/>
        <v>179.42924479967209</v>
      </c>
    </row>
    <row r="228" spans="1:8">
      <c r="A228" s="31">
        <v>3433</v>
      </c>
      <c r="B228" s="32" t="s">
        <v>188</v>
      </c>
      <c r="C228" s="79">
        <v>0.13</v>
      </c>
      <c r="D228" s="79">
        <v>0</v>
      </c>
      <c r="E228" s="79">
        <v>10</v>
      </c>
      <c r="F228" s="79">
        <v>10.11</v>
      </c>
      <c r="G228" s="44">
        <f t="shared" si="104"/>
        <v>101.1</v>
      </c>
      <c r="H228" s="44">
        <f t="shared" si="105"/>
        <v>7776.9230769230762</v>
      </c>
    </row>
    <row r="229" spans="1:8" s="50" customFormat="1">
      <c r="A229" s="27">
        <v>36</v>
      </c>
      <c r="B229" s="26" t="s">
        <v>190</v>
      </c>
      <c r="C229" s="85">
        <f t="shared" ref="C229:C230" si="122">C230</f>
        <v>41761.440000000002</v>
      </c>
      <c r="D229" s="85">
        <f>D230</f>
        <v>0</v>
      </c>
      <c r="E229" s="85">
        <f t="shared" ref="E229:F230" si="123">E230</f>
        <v>51000</v>
      </c>
      <c r="F229" s="85">
        <f t="shared" si="123"/>
        <v>49968.07</v>
      </c>
      <c r="G229" s="44">
        <f t="shared" si="104"/>
        <v>97.976607843137259</v>
      </c>
      <c r="H229" s="44">
        <f t="shared" si="105"/>
        <v>119.65121413437849</v>
      </c>
    </row>
    <row r="230" spans="1:8" s="50" customFormat="1">
      <c r="A230" s="27">
        <v>369</v>
      </c>
      <c r="B230" s="26" t="s">
        <v>192</v>
      </c>
      <c r="C230" s="85">
        <f t="shared" si="122"/>
        <v>41761.440000000002</v>
      </c>
      <c r="D230" s="85">
        <f>D231</f>
        <v>0</v>
      </c>
      <c r="E230" s="85">
        <f t="shared" si="123"/>
        <v>51000</v>
      </c>
      <c r="F230" s="85">
        <f t="shared" si="123"/>
        <v>49968.07</v>
      </c>
      <c r="G230" s="44">
        <f t="shared" si="104"/>
        <v>97.976607843137259</v>
      </c>
      <c r="H230" s="44">
        <f t="shared" si="105"/>
        <v>119.65121413437849</v>
      </c>
    </row>
    <row r="231" spans="1:8">
      <c r="A231" s="31">
        <v>3691</v>
      </c>
      <c r="B231" s="32" t="s">
        <v>192</v>
      </c>
      <c r="C231" s="79">
        <v>41761.440000000002</v>
      </c>
      <c r="D231" s="79">
        <v>0</v>
      </c>
      <c r="E231" s="79">
        <v>51000</v>
      </c>
      <c r="F231" s="79">
        <v>49968.07</v>
      </c>
      <c r="G231" s="44">
        <f t="shared" si="104"/>
        <v>97.976607843137259</v>
      </c>
      <c r="H231" s="44">
        <f t="shared" si="105"/>
        <v>119.65121413437849</v>
      </c>
    </row>
    <row r="232" spans="1:8" ht="30">
      <c r="A232" s="22">
        <v>37</v>
      </c>
      <c r="B232" s="22" t="s">
        <v>194</v>
      </c>
      <c r="C232" s="85">
        <f t="shared" ref="C232" si="124">C233</f>
        <v>251.97</v>
      </c>
      <c r="D232" s="85">
        <f>D233</f>
        <v>0</v>
      </c>
      <c r="E232" s="85">
        <f t="shared" ref="E232:F232" si="125">E233</f>
        <v>3200</v>
      </c>
      <c r="F232" s="85">
        <f t="shared" si="125"/>
        <v>2294.62</v>
      </c>
      <c r="G232" s="44">
        <f>F232/E232*100</f>
        <v>71.706874999999997</v>
      </c>
      <c r="H232" s="44">
        <f t="shared" si="105"/>
        <v>910.67190538556167</v>
      </c>
    </row>
    <row r="233" spans="1:8" ht="30">
      <c r="A233" s="22">
        <v>372</v>
      </c>
      <c r="B233" s="22" t="s">
        <v>194</v>
      </c>
      <c r="C233" s="85">
        <f t="shared" ref="C233" si="126">C234+C235</f>
        <v>251.97</v>
      </c>
      <c r="D233" s="85">
        <f>D234+D235</f>
        <v>0</v>
      </c>
      <c r="E233" s="85">
        <f t="shared" ref="E233:F233" si="127">E234+E235</f>
        <v>3200</v>
      </c>
      <c r="F233" s="85">
        <f t="shared" si="127"/>
        <v>2294.62</v>
      </c>
      <c r="G233" s="44">
        <f t="shared" si="104"/>
        <v>71.706874999999997</v>
      </c>
      <c r="H233" s="44">
        <f t="shared" si="105"/>
        <v>910.67190538556167</v>
      </c>
    </row>
    <row r="234" spans="1:8">
      <c r="A234" s="29">
        <v>3721</v>
      </c>
      <c r="B234" s="29" t="s">
        <v>195</v>
      </c>
      <c r="C234" s="79">
        <v>0</v>
      </c>
      <c r="D234" s="79">
        <v>0</v>
      </c>
      <c r="E234" s="79">
        <v>0</v>
      </c>
      <c r="F234" s="79">
        <v>0</v>
      </c>
      <c r="G234" s="44" t="e">
        <f t="shared" si="104"/>
        <v>#DIV/0!</v>
      </c>
      <c r="H234" s="44" t="e">
        <f t="shared" si="105"/>
        <v>#DIV/0!</v>
      </c>
    </row>
    <row r="235" spans="1:8">
      <c r="A235" s="29">
        <v>3722</v>
      </c>
      <c r="B235" s="29" t="s">
        <v>275</v>
      </c>
      <c r="C235" s="79">
        <v>251.97</v>
      </c>
      <c r="D235" s="79">
        <v>0</v>
      </c>
      <c r="E235" s="79">
        <v>3200</v>
      </c>
      <c r="F235" s="79">
        <v>2294.62</v>
      </c>
      <c r="G235" s="44">
        <f t="shared" si="104"/>
        <v>71.706874999999997</v>
      </c>
      <c r="H235" s="44">
        <f t="shared" si="105"/>
        <v>910.67190538556167</v>
      </c>
    </row>
    <row r="236" spans="1:8">
      <c r="A236" s="27">
        <v>38</v>
      </c>
      <c r="B236" s="26" t="s">
        <v>196</v>
      </c>
      <c r="C236" s="85">
        <f t="shared" ref="C236" si="128">C237</f>
        <v>1451.25</v>
      </c>
      <c r="D236" s="85">
        <f>D237</f>
        <v>0</v>
      </c>
      <c r="E236" s="85">
        <f t="shared" ref="E236:F236" si="129">E237</f>
        <v>0</v>
      </c>
      <c r="F236" s="85">
        <f t="shared" si="129"/>
        <v>0</v>
      </c>
      <c r="G236" s="44" t="e">
        <f t="shared" si="104"/>
        <v>#DIV/0!</v>
      </c>
      <c r="H236" s="44">
        <f t="shared" si="105"/>
        <v>0</v>
      </c>
    </row>
    <row r="237" spans="1:8">
      <c r="A237" s="27">
        <v>381</v>
      </c>
      <c r="B237" s="26" t="s">
        <v>118</v>
      </c>
      <c r="C237" s="85">
        <f t="shared" ref="C237" si="130">C238+C239</f>
        <v>1451.25</v>
      </c>
      <c r="D237" s="85">
        <f>D238+D239</f>
        <v>0</v>
      </c>
      <c r="E237" s="85">
        <f t="shared" ref="E237:F237" si="131">E238+E239</f>
        <v>0</v>
      </c>
      <c r="F237" s="85">
        <f t="shared" si="131"/>
        <v>0</v>
      </c>
      <c r="G237" s="44" t="e">
        <f t="shared" si="104"/>
        <v>#DIV/0!</v>
      </c>
      <c r="H237" s="44">
        <f t="shared" si="105"/>
        <v>0</v>
      </c>
    </row>
    <row r="238" spans="1:8" s="49" customFormat="1">
      <c r="A238" s="51">
        <v>3811</v>
      </c>
      <c r="B238" s="52" t="s">
        <v>197</v>
      </c>
      <c r="C238" s="80">
        <v>1451.25</v>
      </c>
      <c r="D238" s="80">
        <v>0</v>
      </c>
      <c r="E238" s="80">
        <v>0</v>
      </c>
      <c r="F238" s="80">
        <v>0</v>
      </c>
      <c r="G238" s="44" t="e">
        <f t="shared" si="104"/>
        <v>#DIV/0!</v>
      </c>
      <c r="H238" s="44">
        <f t="shared" si="105"/>
        <v>0</v>
      </c>
    </row>
    <row r="239" spans="1:8" s="49" customFormat="1">
      <c r="A239" s="51">
        <v>3812</v>
      </c>
      <c r="B239" s="52" t="s">
        <v>198</v>
      </c>
      <c r="C239" s="80">
        <v>0</v>
      </c>
      <c r="D239" s="80">
        <v>0</v>
      </c>
      <c r="E239" s="80">
        <v>0</v>
      </c>
      <c r="F239" s="80">
        <v>0</v>
      </c>
      <c r="G239" s="44" t="e">
        <f t="shared" si="104"/>
        <v>#DIV/0!</v>
      </c>
      <c r="H239" s="44" t="e">
        <f t="shared" si="105"/>
        <v>#DIV/0!</v>
      </c>
    </row>
    <row r="240" spans="1:8">
      <c r="A240" s="27">
        <v>4</v>
      </c>
      <c r="B240" s="26" t="s">
        <v>200</v>
      </c>
      <c r="C240" s="85">
        <f t="shared" ref="C240" si="132">C241+C245</f>
        <v>1913.5</v>
      </c>
      <c r="D240" s="85">
        <f>D241+D245</f>
        <v>21824</v>
      </c>
      <c r="E240" s="85">
        <f t="shared" ref="E240:F240" si="133">E241+E245</f>
        <v>23064</v>
      </c>
      <c r="F240" s="85">
        <f t="shared" si="133"/>
        <v>4072.49</v>
      </c>
      <c r="G240" s="44">
        <f t="shared" si="104"/>
        <v>17.657344779743323</v>
      </c>
      <c r="H240" s="44">
        <f t="shared" si="105"/>
        <v>212.82937026391426</v>
      </c>
    </row>
    <row r="241" spans="1:8">
      <c r="A241" s="27">
        <v>41</v>
      </c>
      <c r="B241" s="26" t="s">
        <v>231</v>
      </c>
      <c r="C241" s="85">
        <f t="shared" ref="C241" si="134">C242</f>
        <v>0</v>
      </c>
      <c r="D241" s="85">
        <f>D242</f>
        <v>0</v>
      </c>
      <c r="E241" s="85">
        <f t="shared" ref="E241:F241" si="135">E242</f>
        <v>0</v>
      </c>
      <c r="F241" s="85">
        <f t="shared" si="135"/>
        <v>0</v>
      </c>
      <c r="G241" s="44" t="e">
        <f t="shared" si="104"/>
        <v>#DIV/0!</v>
      </c>
      <c r="H241" s="44" t="e">
        <f t="shared" si="105"/>
        <v>#DIV/0!</v>
      </c>
    </row>
    <row r="242" spans="1:8">
      <c r="A242" s="27">
        <v>412</v>
      </c>
      <c r="B242" s="26" t="s">
        <v>202</v>
      </c>
      <c r="C242" s="85">
        <f t="shared" ref="C242" si="136">SUM(C243:C244)</f>
        <v>0</v>
      </c>
      <c r="D242" s="85">
        <f>SUM(D243:D244)</f>
        <v>0</v>
      </c>
      <c r="E242" s="85">
        <f t="shared" ref="E242:F242" si="137">SUM(E243:E244)</f>
        <v>0</v>
      </c>
      <c r="F242" s="85">
        <f t="shared" si="137"/>
        <v>0</v>
      </c>
      <c r="G242" s="44" t="e">
        <f t="shared" si="104"/>
        <v>#DIV/0!</v>
      </c>
      <c r="H242" s="44" t="e">
        <f t="shared" si="105"/>
        <v>#DIV/0!</v>
      </c>
    </row>
    <row r="243" spans="1:8">
      <c r="A243" s="31">
        <v>4123</v>
      </c>
      <c r="B243" s="32" t="s">
        <v>203</v>
      </c>
      <c r="C243" s="79">
        <v>0</v>
      </c>
      <c r="D243" s="79">
        <v>0</v>
      </c>
      <c r="E243" s="79">
        <v>0</v>
      </c>
      <c r="F243" s="79">
        <v>0</v>
      </c>
      <c r="G243" s="44" t="e">
        <f t="shared" si="104"/>
        <v>#DIV/0!</v>
      </c>
      <c r="H243" s="44" t="e">
        <f t="shared" si="105"/>
        <v>#DIV/0!</v>
      </c>
    </row>
    <row r="244" spans="1:8">
      <c r="A244" s="31">
        <v>4124</v>
      </c>
      <c r="B244" s="32" t="s">
        <v>232</v>
      </c>
      <c r="C244" s="79">
        <v>0</v>
      </c>
      <c r="D244" s="79">
        <v>0</v>
      </c>
      <c r="E244" s="79">
        <v>0</v>
      </c>
      <c r="F244" s="79">
        <v>0</v>
      </c>
      <c r="G244" s="44" t="e">
        <f t="shared" si="104"/>
        <v>#DIV/0!</v>
      </c>
      <c r="H244" s="44" t="e">
        <f t="shared" si="105"/>
        <v>#DIV/0!</v>
      </c>
    </row>
    <row r="245" spans="1:8">
      <c r="A245" s="27">
        <v>42</v>
      </c>
      <c r="B245" s="26" t="s">
        <v>205</v>
      </c>
      <c r="C245" s="85">
        <f t="shared" ref="C245" si="138">C246+C254+C256+C258</f>
        <v>1913.5</v>
      </c>
      <c r="D245" s="85">
        <f>D246+D254+D256+D258</f>
        <v>21824</v>
      </c>
      <c r="E245" s="85">
        <f t="shared" ref="E245:F245" si="139">E246+E254+E256+E258</f>
        <v>23064</v>
      </c>
      <c r="F245" s="85">
        <f t="shared" si="139"/>
        <v>4072.49</v>
      </c>
      <c r="G245" s="44">
        <f t="shared" si="104"/>
        <v>17.657344779743323</v>
      </c>
      <c r="H245" s="44">
        <f t="shared" si="105"/>
        <v>212.82937026391426</v>
      </c>
    </row>
    <row r="246" spans="1:8">
      <c r="A246" s="27">
        <v>422</v>
      </c>
      <c r="B246" s="26" t="s">
        <v>206</v>
      </c>
      <c r="C246" s="85">
        <f t="shared" ref="C246" si="140">SUM(C247:C253)</f>
        <v>1913.5</v>
      </c>
      <c r="D246" s="85">
        <f>SUM(D247:D253)</f>
        <v>21824</v>
      </c>
      <c r="E246" s="85">
        <f t="shared" ref="E246:F246" si="141">SUM(E247:E253)</f>
        <v>23064</v>
      </c>
      <c r="F246" s="85">
        <f t="shared" si="141"/>
        <v>4072.49</v>
      </c>
      <c r="G246" s="44">
        <f t="shared" si="104"/>
        <v>17.657344779743323</v>
      </c>
      <c r="H246" s="44">
        <f t="shared" si="105"/>
        <v>212.82937026391426</v>
      </c>
    </row>
    <row r="247" spans="1:8">
      <c r="A247" s="31">
        <v>4221</v>
      </c>
      <c r="B247" s="32" t="s">
        <v>207</v>
      </c>
      <c r="C247" s="79">
        <v>0</v>
      </c>
      <c r="D247" s="79">
        <v>19183</v>
      </c>
      <c r="E247" s="79">
        <v>19183</v>
      </c>
      <c r="F247" s="79">
        <v>0</v>
      </c>
      <c r="G247" s="44">
        <f t="shared" si="104"/>
        <v>0</v>
      </c>
      <c r="H247" s="44" t="e">
        <f t="shared" si="105"/>
        <v>#DIV/0!</v>
      </c>
    </row>
    <row r="248" spans="1:8">
      <c r="A248" s="31">
        <v>4222</v>
      </c>
      <c r="B248" s="32" t="s">
        <v>208</v>
      </c>
      <c r="C248" s="79">
        <v>0</v>
      </c>
      <c r="D248" s="79">
        <v>2641</v>
      </c>
      <c r="E248" s="79">
        <v>2641</v>
      </c>
      <c r="F248" s="79">
        <v>0</v>
      </c>
      <c r="G248" s="44">
        <f t="shared" si="104"/>
        <v>0</v>
      </c>
      <c r="H248" s="44" t="e">
        <f t="shared" si="105"/>
        <v>#DIV/0!</v>
      </c>
    </row>
    <row r="249" spans="1:8">
      <c r="A249" s="31">
        <v>4223</v>
      </c>
      <c r="B249" s="32" t="s">
        <v>209</v>
      </c>
      <c r="C249" s="79">
        <v>0</v>
      </c>
      <c r="D249" s="79">
        <v>0</v>
      </c>
      <c r="E249" s="79">
        <v>0</v>
      </c>
      <c r="F249" s="79">
        <v>0</v>
      </c>
      <c r="G249" s="44" t="e">
        <f t="shared" ref="G249:G260" si="142">F249/E249</f>
        <v>#DIV/0!</v>
      </c>
      <c r="H249" s="44" t="e">
        <f t="shared" ref="H249:H260" si="143">F249/C249*100</f>
        <v>#DIV/0!</v>
      </c>
    </row>
    <row r="250" spans="1:8">
      <c r="A250" s="31">
        <v>4224</v>
      </c>
      <c r="B250" s="32" t="s">
        <v>210</v>
      </c>
      <c r="C250" s="79">
        <v>0</v>
      </c>
      <c r="D250" s="79">
        <v>0</v>
      </c>
      <c r="E250" s="79">
        <v>0</v>
      </c>
      <c r="F250" s="79">
        <v>0</v>
      </c>
      <c r="G250" s="44" t="e">
        <f t="shared" si="142"/>
        <v>#DIV/0!</v>
      </c>
      <c r="H250" s="44" t="e">
        <f t="shared" si="143"/>
        <v>#DIV/0!</v>
      </c>
    </row>
    <row r="251" spans="1:8">
      <c r="A251" s="31">
        <v>4225</v>
      </c>
      <c r="B251" s="32" t="s">
        <v>211</v>
      </c>
      <c r="C251" s="79">
        <v>0</v>
      </c>
      <c r="D251" s="79">
        <v>0</v>
      </c>
      <c r="E251" s="79">
        <v>0</v>
      </c>
      <c r="F251" s="79">
        <v>0</v>
      </c>
      <c r="G251" s="44" t="e">
        <f t="shared" si="142"/>
        <v>#DIV/0!</v>
      </c>
      <c r="H251" s="44" t="e">
        <f t="shared" si="143"/>
        <v>#DIV/0!</v>
      </c>
    </row>
    <row r="252" spans="1:8">
      <c r="A252" s="31">
        <v>4226</v>
      </c>
      <c r="B252" s="32" t="s">
        <v>406</v>
      </c>
      <c r="C252" s="79">
        <v>0</v>
      </c>
      <c r="D252" s="79">
        <v>0</v>
      </c>
      <c r="E252" s="79">
        <v>1240</v>
      </c>
      <c r="F252" s="79">
        <v>1239.99</v>
      </c>
      <c r="G252" s="44"/>
      <c r="H252" s="44" t="e">
        <f t="shared" si="143"/>
        <v>#DIV/0!</v>
      </c>
    </row>
    <row r="253" spans="1:8">
      <c r="A253" s="31">
        <v>4227</v>
      </c>
      <c r="B253" s="32" t="s">
        <v>212</v>
      </c>
      <c r="C253" s="79">
        <v>1913.5</v>
      </c>
      <c r="D253" s="79">
        <v>0</v>
      </c>
      <c r="E253" s="79">
        <v>0</v>
      </c>
      <c r="F253" s="79">
        <v>2832.5</v>
      </c>
      <c r="G253" s="44" t="e">
        <f t="shared" si="142"/>
        <v>#DIV/0!</v>
      </c>
      <c r="H253" s="44">
        <f t="shared" si="143"/>
        <v>148.02717533315914</v>
      </c>
    </row>
    <row r="254" spans="1:8" hidden="1">
      <c r="A254" s="35">
        <v>423</v>
      </c>
      <c r="B254" s="26" t="s">
        <v>233</v>
      </c>
      <c r="C254" s="85">
        <f t="shared" ref="C254" si="144">SUM(C255)</f>
        <v>0</v>
      </c>
      <c r="D254" s="85"/>
      <c r="E254" s="85">
        <f t="shared" ref="E254:F254" si="145">SUM(E255)</f>
        <v>0</v>
      </c>
      <c r="F254" s="85">
        <f t="shared" si="145"/>
        <v>0</v>
      </c>
      <c r="G254" s="44" t="e">
        <f t="shared" si="142"/>
        <v>#DIV/0!</v>
      </c>
      <c r="H254" s="44" t="e">
        <f t="shared" si="143"/>
        <v>#DIV/0!</v>
      </c>
    </row>
    <row r="255" spans="1:8" s="49" customFormat="1" hidden="1">
      <c r="A255" s="67">
        <v>4231</v>
      </c>
      <c r="B255" s="52" t="s">
        <v>214</v>
      </c>
      <c r="C255" s="80"/>
      <c r="D255" s="80"/>
      <c r="E255" s="80"/>
      <c r="F255" s="80"/>
      <c r="G255" s="44" t="e">
        <f t="shared" si="142"/>
        <v>#DIV/0!</v>
      </c>
      <c r="H255" s="44" t="e">
        <f t="shared" si="143"/>
        <v>#DIV/0!</v>
      </c>
    </row>
    <row r="256" spans="1:8" hidden="1">
      <c r="A256" s="27">
        <v>424</v>
      </c>
      <c r="B256" s="26" t="s">
        <v>215</v>
      </c>
      <c r="C256" s="85">
        <f t="shared" ref="C256" si="146">C257</f>
        <v>0</v>
      </c>
      <c r="D256" s="85"/>
      <c r="E256" s="85">
        <f t="shared" ref="E256:F256" si="147">E257</f>
        <v>0</v>
      </c>
      <c r="F256" s="85">
        <f t="shared" si="147"/>
        <v>0</v>
      </c>
      <c r="G256" s="44" t="e">
        <f t="shared" si="142"/>
        <v>#DIV/0!</v>
      </c>
      <c r="H256" s="44" t="e">
        <f t="shared" si="143"/>
        <v>#DIV/0!</v>
      </c>
    </row>
    <row r="257" spans="1:9" hidden="1">
      <c r="A257" s="31">
        <v>4241</v>
      </c>
      <c r="B257" s="32" t="s">
        <v>216</v>
      </c>
      <c r="C257" s="79"/>
      <c r="D257" s="79"/>
      <c r="E257" s="79"/>
      <c r="F257" s="79"/>
      <c r="G257" s="44" t="e">
        <f t="shared" si="142"/>
        <v>#DIV/0!</v>
      </c>
      <c r="H257" s="44" t="e">
        <f t="shared" si="143"/>
        <v>#DIV/0!</v>
      </c>
    </row>
    <row r="258" spans="1:9" hidden="1">
      <c r="A258" s="27">
        <v>426</v>
      </c>
      <c r="B258" s="26" t="s">
        <v>234</v>
      </c>
      <c r="C258" s="85">
        <f t="shared" ref="C258" si="148">C259+C260</f>
        <v>0</v>
      </c>
      <c r="D258" s="85"/>
      <c r="E258" s="85">
        <f t="shared" ref="E258:F258" si="149">E259+E260</f>
        <v>0</v>
      </c>
      <c r="F258" s="85">
        <f t="shared" si="149"/>
        <v>0</v>
      </c>
      <c r="G258" s="44" t="e">
        <f t="shared" si="142"/>
        <v>#DIV/0!</v>
      </c>
      <c r="H258" s="44" t="e">
        <f t="shared" si="143"/>
        <v>#DIV/0!</v>
      </c>
    </row>
    <row r="259" spans="1:9" hidden="1">
      <c r="A259" s="31">
        <v>4262</v>
      </c>
      <c r="B259" s="32" t="s">
        <v>218</v>
      </c>
      <c r="C259" s="79"/>
      <c r="D259" s="79"/>
      <c r="E259" s="79"/>
      <c r="F259" s="79"/>
      <c r="G259" s="44" t="e">
        <f t="shared" si="142"/>
        <v>#DIV/0!</v>
      </c>
      <c r="H259" s="44" t="e">
        <f t="shared" si="143"/>
        <v>#DIV/0!</v>
      </c>
    </row>
    <row r="260" spans="1:9" hidden="1">
      <c r="A260" s="31">
        <v>4263</v>
      </c>
      <c r="B260" s="32" t="s">
        <v>219</v>
      </c>
      <c r="C260" s="79"/>
      <c r="D260" s="79"/>
      <c r="E260" s="79"/>
      <c r="F260" s="79"/>
      <c r="G260" s="44" t="e">
        <f t="shared" si="142"/>
        <v>#DIV/0!</v>
      </c>
      <c r="H260" s="44" t="e">
        <f t="shared" si="143"/>
        <v>#DIV/0!</v>
      </c>
    </row>
    <row r="261" spans="1:9">
      <c r="A261" s="36"/>
      <c r="B261" s="36" t="s">
        <v>15</v>
      </c>
      <c r="C261" s="78">
        <f>C262+C319</f>
        <v>212861.75000000003</v>
      </c>
      <c r="D261" s="78">
        <f>D262+D319</f>
        <v>52500</v>
      </c>
      <c r="E261" s="78">
        <f>E262+E319</f>
        <v>321428</v>
      </c>
      <c r="F261" s="78">
        <f>F262+F319</f>
        <v>631014.55999999994</v>
      </c>
      <c r="G261" s="103">
        <f>F261/E261*100</f>
        <v>196.31598989509314</v>
      </c>
      <c r="H261" s="103">
        <f>F261/C261*100</f>
        <v>296.44337698059883</v>
      </c>
    </row>
    <row r="262" spans="1:9">
      <c r="A262" s="27">
        <v>3</v>
      </c>
      <c r="B262" s="26" t="s">
        <v>147</v>
      </c>
      <c r="C262" s="85">
        <f>C263+C270+C296+C300+C303+C315+C312</f>
        <v>212861.75000000003</v>
      </c>
      <c r="D262" s="85">
        <f>D263+D270+D296+D300+D303+D315</f>
        <v>52500</v>
      </c>
      <c r="E262" s="85">
        <f>E263+E270+E296+E300+E303+E315+E308+E310</f>
        <v>301428</v>
      </c>
      <c r="F262" s="85">
        <f>F263+F270+F296+F300+F303+F315+F312</f>
        <v>601203.42999999993</v>
      </c>
      <c r="G262" s="44">
        <f>F262/E262*100</f>
        <v>199.45175298910519</v>
      </c>
      <c r="H262" s="44">
        <f>F262/C262*100</f>
        <v>282.43845124828664</v>
      </c>
    </row>
    <row r="263" spans="1:9">
      <c r="A263" s="27">
        <v>31</v>
      </c>
      <c r="B263" s="26" t="s">
        <v>148</v>
      </c>
      <c r="C263" s="85">
        <f t="shared" ref="C263" si="150">C264+C266+C268</f>
        <v>150520.92000000001</v>
      </c>
      <c r="D263" s="85">
        <f>D264+D266+D268</f>
        <v>39000</v>
      </c>
      <c r="E263" s="85">
        <f t="shared" ref="E263:F263" si="151">E264+E266+E268</f>
        <v>202107</v>
      </c>
      <c r="F263" s="85">
        <f t="shared" si="151"/>
        <v>216530.81</v>
      </c>
      <c r="G263" s="44">
        <f t="shared" ref="G263:G311" si="152">F263/E263*100</f>
        <v>107.13671965839877</v>
      </c>
      <c r="H263" s="44">
        <f t="shared" ref="H263:H323" si="153">F263/C263*100</f>
        <v>143.85429613372014</v>
      </c>
    </row>
    <row r="264" spans="1:9">
      <c r="A264" s="27">
        <v>311</v>
      </c>
      <c r="B264" s="26" t="s">
        <v>150</v>
      </c>
      <c r="C264" s="85">
        <f t="shared" ref="C264" si="154">C265</f>
        <v>129251.66</v>
      </c>
      <c r="D264" s="85">
        <f>D265</f>
        <v>33477</v>
      </c>
      <c r="E264" s="85">
        <f t="shared" ref="E264:F264" si="155">E265</f>
        <v>172205</v>
      </c>
      <c r="F264" s="85">
        <f t="shared" si="155"/>
        <v>184542.4</v>
      </c>
      <c r="G264" s="44">
        <f t="shared" si="152"/>
        <v>107.16436804970819</v>
      </c>
      <c r="H264" s="44">
        <f t="shared" si="153"/>
        <v>142.7775859899981</v>
      </c>
    </row>
    <row r="265" spans="1:9">
      <c r="A265" s="31">
        <v>3111</v>
      </c>
      <c r="B265" s="32" t="s">
        <v>150</v>
      </c>
      <c r="C265" s="79">
        <v>129251.66</v>
      </c>
      <c r="D265" s="79">
        <v>33477</v>
      </c>
      <c r="E265" s="79">
        <v>172205</v>
      </c>
      <c r="F265" s="79">
        <v>184542.4</v>
      </c>
      <c r="G265" s="142">
        <f t="shared" si="152"/>
        <v>107.16436804970819</v>
      </c>
      <c r="H265" s="44">
        <f t="shared" si="153"/>
        <v>142.7775859899981</v>
      </c>
      <c r="I265" s="8"/>
    </row>
    <row r="266" spans="1:9" s="50" customFormat="1">
      <c r="A266" s="27">
        <v>312</v>
      </c>
      <c r="B266" s="26" t="s">
        <v>152</v>
      </c>
      <c r="C266" s="85">
        <f t="shared" ref="C266" si="156">C267</f>
        <v>0</v>
      </c>
      <c r="D266" s="85">
        <f t="shared" ref="D266:F266" si="157">D267</f>
        <v>0</v>
      </c>
      <c r="E266" s="85">
        <f t="shared" si="157"/>
        <v>1400</v>
      </c>
      <c r="F266" s="85">
        <f t="shared" si="157"/>
        <v>1500</v>
      </c>
      <c r="G266" s="44">
        <f t="shared" si="152"/>
        <v>107.14285714285714</v>
      </c>
      <c r="H266" s="44" t="e">
        <f t="shared" si="153"/>
        <v>#DIV/0!</v>
      </c>
      <c r="I266" s="8"/>
    </row>
    <row r="267" spans="1:9">
      <c r="A267" s="31">
        <v>3121</v>
      </c>
      <c r="B267" s="32" t="s">
        <v>152</v>
      </c>
      <c r="C267" s="79">
        <v>0</v>
      </c>
      <c r="D267" s="79">
        <v>0</v>
      </c>
      <c r="E267" s="79">
        <v>1400</v>
      </c>
      <c r="F267" s="79">
        <v>1500</v>
      </c>
      <c r="G267" s="44">
        <f t="shared" si="152"/>
        <v>107.14285714285714</v>
      </c>
      <c r="H267" s="44" t="e">
        <f t="shared" si="153"/>
        <v>#DIV/0!</v>
      </c>
      <c r="I267" s="8"/>
    </row>
    <row r="268" spans="1:9">
      <c r="A268" s="27">
        <v>313</v>
      </c>
      <c r="B268" s="26" t="s">
        <v>153</v>
      </c>
      <c r="C268" s="85">
        <f t="shared" ref="C268" si="158">C269</f>
        <v>21269.26</v>
      </c>
      <c r="D268" s="85">
        <f>D269</f>
        <v>5523</v>
      </c>
      <c r="E268" s="85">
        <f t="shared" ref="E268:F268" si="159">E269</f>
        <v>28502</v>
      </c>
      <c r="F268" s="85">
        <f t="shared" si="159"/>
        <v>30488.41</v>
      </c>
      <c r="G268" s="44">
        <f t="shared" si="152"/>
        <v>106.96937057048628</v>
      </c>
      <c r="H268" s="44">
        <f t="shared" si="153"/>
        <v>143.34494947167886</v>
      </c>
      <c r="I268" s="8"/>
    </row>
    <row r="269" spans="1:9">
      <c r="A269" s="31">
        <v>3132</v>
      </c>
      <c r="B269" s="32" t="s">
        <v>154</v>
      </c>
      <c r="C269" s="79">
        <v>21269.26</v>
      </c>
      <c r="D269" s="79">
        <v>5523</v>
      </c>
      <c r="E269" s="79">
        <v>28502</v>
      </c>
      <c r="F269" s="79">
        <v>30488.41</v>
      </c>
      <c r="G269" s="142">
        <f t="shared" si="152"/>
        <v>106.96937057048628</v>
      </c>
      <c r="H269" s="44">
        <f t="shared" si="153"/>
        <v>143.34494947167886</v>
      </c>
      <c r="I269" s="8"/>
    </row>
    <row r="270" spans="1:9">
      <c r="A270" s="27">
        <v>32</v>
      </c>
      <c r="B270" s="26" t="s">
        <v>155</v>
      </c>
      <c r="C270" s="85">
        <f>C271+C275+C280+C291+C289</f>
        <v>61879.07</v>
      </c>
      <c r="D270" s="85">
        <f>D271+D275+D280+D291+D289</f>
        <v>13500</v>
      </c>
      <c r="E270" s="85">
        <f>E271+E275+E280+E291+E289</f>
        <v>52654</v>
      </c>
      <c r="F270" s="85">
        <f>F271+F275+F280+F291+F289</f>
        <v>87321.26999999999</v>
      </c>
      <c r="G270" s="44">
        <f t="shared" si="152"/>
        <v>165.83976525999921</v>
      </c>
      <c r="H270" s="44">
        <f t="shared" si="153"/>
        <v>141.1160025514281</v>
      </c>
      <c r="I270" s="8"/>
    </row>
    <row r="271" spans="1:9">
      <c r="A271" s="27">
        <v>321</v>
      </c>
      <c r="B271" s="26" t="s">
        <v>156</v>
      </c>
      <c r="C271" s="85">
        <f>SUM(C272:C274)</f>
        <v>28969.78</v>
      </c>
      <c r="D271" s="85">
        <f>SUM(D272:D274)</f>
        <v>13500</v>
      </c>
      <c r="E271" s="85">
        <f t="shared" ref="E271" si="160">SUM(E272:E274)</f>
        <v>34960</v>
      </c>
      <c r="F271" s="85">
        <f>SUM(F272:F274)</f>
        <v>57640.49</v>
      </c>
      <c r="G271" s="44">
        <f t="shared" si="152"/>
        <v>164.87554347826085</v>
      </c>
      <c r="H271" s="44">
        <f t="shared" si="153"/>
        <v>198.96764835632166</v>
      </c>
      <c r="I271" s="8"/>
    </row>
    <row r="272" spans="1:9">
      <c r="A272" s="31">
        <v>3211</v>
      </c>
      <c r="B272" s="32" t="s">
        <v>157</v>
      </c>
      <c r="C272" s="79">
        <v>27550.66</v>
      </c>
      <c r="D272" s="79">
        <v>13500</v>
      </c>
      <c r="E272" s="79">
        <v>30000</v>
      </c>
      <c r="F272" s="79">
        <v>50631.59</v>
      </c>
      <c r="G272" s="44">
        <f t="shared" si="152"/>
        <v>168.77196666666666</v>
      </c>
      <c r="H272" s="44">
        <f t="shared" si="153"/>
        <v>183.77632332582957</v>
      </c>
      <c r="I272" s="8"/>
    </row>
    <row r="273" spans="1:9">
      <c r="A273" s="31">
        <v>3212</v>
      </c>
      <c r="B273" s="32" t="s">
        <v>158</v>
      </c>
      <c r="C273" s="79">
        <v>408.86</v>
      </c>
      <c r="D273" s="79">
        <v>0</v>
      </c>
      <c r="E273" s="79">
        <v>1960</v>
      </c>
      <c r="F273" s="79">
        <v>957.15</v>
      </c>
      <c r="G273" s="44">
        <f t="shared" si="152"/>
        <v>48.83418367346939</v>
      </c>
      <c r="H273" s="44">
        <f t="shared" si="153"/>
        <v>234.10213765102966</v>
      </c>
      <c r="I273" s="8"/>
    </row>
    <row r="274" spans="1:9">
      <c r="A274" s="31">
        <v>3213</v>
      </c>
      <c r="B274" s="32" t="s">
        <v>159</v>
      </c>
      <c r="C274" s="79">
        <v>1010.26</v>
      </c>
      <c r="D274" s="79">
        <v>0</v>
      </c>
      <c r="E274" s="79">
        <v>3000</v>
      </c>
      <c r="F274" s="79">
        <v>6051.75</v>
      </c>
      <c r="G274" s="44">
        <f t="shared" si="152"/>
        <v>201.72500000000002</v>
      </c>
      <c r="H274" s="44">
        <f t="shared" si="153"/>
        <v>599.02896284124881</v>
      </c>
      <c r="I274" s="8"/>
    </row>
    <row r="275" spans="1:9" s="50" customFormat="1">
      <c r="A275" s="27">
        <v>322</v>
      </c>
      <c r="B275" s="26" t="s">
        <v>161</v>
      </c>
      <c r="C275" s="85">
        <f t="shared" ref="C275" si="161">SUM(C276:C279)</f>
        <v>66.22</v>
      </c>
      <c r="D275" s="85">
        <f>SUM(D276:D279)</f>
        <v>0</v>
      </c>
      <c r="E275" s="85">
        <f t="shared" ref="E275:F275" si="162">SUM(E276:E279)</f>
        <v>240</v>
      </c>
      <c r="F275" s="85">
        <f t="shared" si="162"/>
        <v>217</v>
      </c>
      <c r="G275" s="44"/>
      <c r="H275" s="44">
        <f t="shared" si="153"/>
        <v>327.6955602536998</v>
      </c>
      <c r="I275" s="8"/>
    </row>
    <row r="276" spans="1:9">
      <c r="A276" s="31">
        <v>3221</v>
      </c>
      <c r="B276" s="32" t="s">
        <v>162</v>
      </c>
      <c r="C276" s="79">
        <v>58.5</v>
      </c>
      <c r="D276" s="79">
        <v>0</v>
      </c>
      <c r="E276" s="79">
        <v>240</v>
      </c>
      <c r="F276" s="79">
        <v>217</v>
      </c>
      <c r="G276" s="44">
        <f t="shared" si="152"/>
        <v>90.416666666666671</v>
      </c>
      <c r="H276" s="44">
        <f t="shared" si="153"/>
        <v>370.94017094017096</v>
      </c>
      <c r="I276" s="8"/>
    </row>
    <row r="277" spans="1:9">
      <c r="A277" s="31">
        <v>3222</v>
      </c>
      <c r="B277" s="32" t="s">
        <v>163</v>
      </c>
      <c r="C277" s="79">
        <v>0</v>
      </c>
      <c r="D277" s="79">
        <v>0</v>
      </c>
      <c r="E277" s="79">
        <v>0</v>
      </c>
      <c r="F277" s="79">
        <v>0</v>
      </c>
      <c r="G277" s="44" t="e">
        <f t="shared" si="152"/>
        <v>#DIV/0!</v>
      </c>
      <c r="H277" s="44" t="e">
        <f t="shared" si="153"/>
        <v>#DIV/0!</v>
      </c>
      <c r="I277" s="8"/>
    </row>
    <row r="278" spans="1:9">
      <c r="A278" s="31">
        <v>3223</v>
      </c>
      <c r="B278" s="32" t="s">
        <v>164</v>
      </c>
      <c r="C278" s="79">
        <v>7.72</v>
      </c>
      <c r="D278" s="79">
        <v>0</v>
      </c>
      <c r="E278" s="79">
        <v>0</v>
      </c>
      <c r="F278" s="79">
        <v>0</v>
      </c>
      <c r="G278" s="44" t="e">
        <f t="shared" si="152"/>
        <v>#DIV/0!</v>
      </c>
      <c r="H278" s="44">
        <f t="shared" si="153"/>
        <v>0</v>
      </c>
      <c r="I278" s="8"/>
    </row>
    <row r="279" spans="1:9">
      <c r="A279" s="31">
        <v>3225</v>
      </c>
      <c r="B279" s="32" t="s">
        <v>277</v>
      </c>
      <c r="C279" s="79">
        <v>0</v>
      </c>
      <c r="D279" s="79">
        <v>0</v>
      </c>
      <c r="E279" s="79">
        <v>0</v>
      </c>
      <c r="F279" s="79">
        <v>0</v>
      </c>
      <c r="G279" s="44" t="e">
        <f t="shared" si="152"/>
        <v>#DIV/0!</v>
      </c>
      <c r="H279" s="44" t="e">
        <f t="shared" si="153"/>
        <v>#DIV/0!</v>
      </c>
      <c r="I279" s="8"/>
    </row>
    <row r="280" spans="1:9" s="50" customFormat="1">
      <c r="A280" s="27">
        <v>323</v>
      </c>
      <c r="B280" s="26" t="s">
        <v>167</v>
      </c>
      <c r="C280" s="85">
        <f>SUM(C281:C288)</f>
        <v>15233.159999999998</v>
      </c>
      <c r="D280" s="85">
        <f>SUM(D281:D288)</f>
        <v>0</v>
      </c>
      <c r="E280" s="85">
        <f t="shared" ref="E280" si="163">SUM(E281:E288)</f>
        <v>12294</v>
      </c>
      <c r="F280" s="85">
        <f>SUM(F281:F288)</f>
        <v>16129.220000000001</v>
      </c>
      <c r="G280" s="44">
        <f t="shared" si="152"/>
        <v>131.19586790304214</v>
      </c>
      <c r="H280" s="44">
        <f t="shared" si="153"/>
        <v>105.88229887954964</v>
      </c>
      <c r="I280" s="8"/>
    </row>
    <row r="281" spans="1:9">
      <c r="A281" s="31">
        <v>3231</v>
      </c>
      <c r="B281" s="32" t="s">
        <v>168</v>
      </c>
      <c r="C281" s="79">
        <v>2616.42</v>
      </c>
      <c r="D281" s="79">
        <v>0</v>
      </c>
      <c r="E281" s="79">
        <v>1400</v>
      </c>
      <c r="F281" s="79">
        <v>3115.79</v>
      </c>
      <c r="G281" s="44">
        <f t="shared" si="152"/>
        <v>222.5564285714286</v>
      </c>
      <c r="H281" s="44">
        <f t="shared" si="153"/>
        <v>119.08600301174887</v>
      </c>
      <c r="I281" s="8"/>
    </row>
    <row r="282" spans="1:9">
      <c r="A282" s="31">
        <v>3232</v>
      </c>
      <c r="B282" s="32" t="s">
        <v>169</v>
      </c>
      <c r="C282" s="79">
        <v>131.25</v>
      </c>
      <c r="D282" s="79">
        <v>0</v>
      </c>
      <c r="E282" s="79">
        <v>0</v>
      </c>
      <c r="F282" s="79">
        <v>1041.0999999999999</v>
      </c>
      <c r="G282" s="44" t="e">
        <f t="shared" si="152"/>
        <v>#DIV/0!</v>
      </c>
      <c r="H282" s="44">
        <f t="shared" si="153"/>
        <v>793.21904761904761</v>
      </c>
      <c r="I282" s="8"/>
    </row>
    <row r="283" spans="1:9">
      <c r="A283" s="31">
        <v>3233</v>
      </c>
      <c r="B283" s="32" t="s">
        <v>170</v>
      </c>
      <c r="C283" s="79">
        <v>3042.75</v>
      </c>
      <c r="D283" s="79">
        <v>0</v>
      </c>
      <c r="E283" s="79">
        <v>0</v>
      </c>
      <c r="F283" s="79">
        <v>0</v>
      </c>
      <c r="G283" s="44" t="e">
        <f t="shared" si="152"/>
        <v>#DIV/0!</v>
      </c>
      <c r="H283" s="44">
        <f t="shared" si="153"/>
        <v>0</v>
      </c>
      <c r="I283" s="8"/>
    </row>
    <row r="284" spans="1:9">
      <c r="A284" s="31">
        <v>3234</v>
      </c>
      <c r="B284" s="32" t="s">
        <v>171</v>
      </c>
      <c r="C284" s="79">
        <v>160.38</v>
      </c>
      <c r="D284" s="79">
        <v>0</v>
      </c>
      <c r="E284" s="79">
        <v>0</v>
      </c>
      <c r="F284" s="79">
        <v>0</v>
      </c>
      <c r="G284" s="44" t="e">
        <f t="shared" si="152"/>
        <v>#DIV/0!</v>
      </c>
      <c r="H284" s="44">
        <f t="shared" si="153"/>
        <v>0</v>
      </c>
      <c r="I284" s="8"/>
    </row>
    <row r="285" spans="1:9">
      <c r="A285" s="31">
        <v>3235</v>
      </c>
      <c r="B285" s="32" t="s">
        <v>172</v>
      </c>
      <c r="C285" s="79">
        <v>4337.9799999999996</v>
      </c>
      <c r="D285" s="79">
        <v>0</v>
      </c>
      <c r="E285" s="79">
        <v>1200</v>
      </c>
      <c r="F285" s="79">
        <v>1241.54</v>
      </c>
      <c r="G285" s="44">
        <f t="shared" si="152"/>
        <v>103.46166666666667</v>
      </c>
      <c r="H285" s="44">
        <f t="shared" si="153"/>
        <v>28.620233380513515</v>
      </c>
      <c r="I285" s="8"/>
    </row>
    <row r="286" spans="1:9">
      <c r="A286" s="31">
        <v>3237</v>
      </c>
      <c r="B286" s="32" t="s">
        <v>174</v>
      </c>
      <c r="C286" s="79">
        <v>3891.14</v>
      </c>
      <c r="D286" s="79">
        <v>0</v>
      </c>
      <c r="E286" s="79">
        <v>9500</v>
      </c>
      <c r="F286" s="79">
        <v>10153.86</v>
      </c>
      <c r="G286" s="44">
        <f t="shared" si="152"/>
        <v>106.88273684210527</v>
      </c>
      <c r="H286" s="44">
        <f t="shared" si="153"/>
        <v>260.94820541023972</v>
      </c>
      <c r="I286" s="8"/>
    </row>
    <row r="287" spans="1:9">
      <c r="A287" s="31">
        <v>3238</v>
      </c>
      <c r="B287" s="32" t="s">
        <v>175</v>
      </c>
      <c r="C287" s="79">
        <v>13.94</v>
      </c>
      <c r="D287" s="79">
        <v>0</v>
      </c>
      <c r="E287" s="79">
        <v>0</v>
      </c>
      <c r="F287" s="79">
        <v>0</v>
      </c>
      <c r="G287" s="44" t="e">
        <f t="shared" si="152"/>
        <v>#DIV/0!</v>
      </c>
      <c r="H287" s="44">
        <f t="shared" si="153"/>
        <v>0</v>
      </c>
      <c r="I287" s="8"/>
    </row>
    <row r="288" spans="1:9" ht="17.25" customHeight="1">
      <c r="A288" s="31">
        <v>3239</v>
      </c>
      <c r="B288" s="32" t="s">
        <v>176</v>
      </c>
      <c r="C288" s="79">
        <v>1039.3</v>
      </c>
      <c r="D288" s="79">
        <v>0</v>
      </c>
      <c r="E288" s="79">
        <v>194</v>
      </c>
      <c r="F288" s="79">
        <v>576.92999999999995</v>
      </c>
      <c r="G288" s="44">
        <f t="shared" si="152"/>
        <v>297.38659793814429</v>
      </c>
      <c r="H288" s="44">
        <f t="shared" si="153"/>
        <v>55.511401905128452</v>
      </c>
      <c r="I288" s="8"/>
    </row>
    <row r="289" spans="1:9">
      <c r="A289" s="27">
        <v>324</v>
      </c>
      <c r="B289" s="26" t="s">
        <v>177</v>
      </c>
      <c r="C289" s="85">
        <f t="shared" ref="C289" si="164">C290</f>
        <v>978.04</v>
      </c>
      <c r="D289" s="85">
        <f>D290</f>
        <v>0</v>
      </c>
      <c r="E289" s="85">
        <f t="shared" ref="E289:F289" si="165">E290</f>
        <v>1500</v>
      </c>
      <c r="F289" s="85">
        <f t="shared" si="165"/>
        <v>4215.6499999999996</v>
      </c>
      <c r="G289" s="44">
        <f t="shared" si="152"/>
        <v>281.04333333333329</v>
      </c>
      <c r="H289" s="44">
        <f t="shared" si="153"/>
        <v>431.03042820334548</v>
      </c>
      <c r="I289" s="8"/>
    </row>
    <row r="290" spans="1:9">
      <c r="A290" s="31">
        <v>3241</v>
      </c>
      <c r="B290" s="32" t="s">
        <v>177</v>
      </c>
      <c r="C290" s="79">
        <v>978.04</v>
      </c>
      <c r="D290" s="79">
        <v>0</v>
      </c>
      <c r="E290" s="79">
        <v>1500</v>
      </c>
      <c r="F290" s="79">
        <v>4215.6499999999996</v>
      </c>
      <c r="G290" s="44">
        <f t="shared" si="152"/>
        <v>281.04333333333329</v>
      </c>
      <c r="H290" s="44">
        <f t="shared" si="153"/>
        <v>431.03042820334548</v>
      </c>
      <c r="I290" s="8"/>
    </row>
    <row r="291" spans="1:9">
      <c r="A291" s="27">
        <v>329</v>
      </c>
      <c r="B291" s="26" t="s">
        <v>178</v>
      </c>
      <c r="C291" s="85">
        <f>SUM(C292:C295)</f>
        <v>16631.87</v>
      </c>
      <c r="D291" s="85">
        <f t="shared" ref="D291" si="166">D295</f>
        <v>0</v>
      </c>
      <c r="E291" s="85">
        <f>SUM(E292:E295)</f>
        <v>3660</v>
      </c>
      <c r="F291" s="85">
        <f>SUM(F292:F295)</f>
        <v>9118.91</v>
      </c>
      <c r="G291" s="44">
        <f t="shared" si="152"/>
        <v>249.15054644808743</v>
      </c>
      <c r="H291" s="44">
        <f t="shared" si="153"/>
        <v>54.827929751735674</v>
      </c>
      <c r="I291" s="8"/>
    </row>
    <row r="292" spans="1:9">
      <c r="A292" s="146">
        <v>3293</v>
      </c>
      <c r="B292" s="147" t="s">
        <v>180</v>
      </c>
      <c r="C292" s="148">
        <v>15655.23</v>
      </c>
      <c r="D292" s="148">
        <v>0</v>
      </c>
      <c r="E292" s="148">
        <v>3660</v>
      </c>
      <c r="F292" s="148">
        <v>9118.91</v>
      </c>
      <c r="G292" s="44">
        <f t="shared" ref="G292:G294" si="167">F292/E292*100</f>
        <v>249.15054644808743</v>
      </c>
      <c r="H292" s="44">
        <f t="shared" si="153"/>
        <v>58.248329791386013</v>
      </c>
      <c r="I292" s="8"/>
    </row>
    <row r="293" spans="1:9">
      <c r="A293" s="146">
        <v>3294</v>
      </c>
      <c r="B293" s="147" t="s">
        <v>181</v>
      </c>
      <c r="C293" s="148">
        <v>488.64</v>
      </c>
      <c r="D293" s="148">
        <v>0</v>
      </c>
      <c r="E293" s="148">
        <v>0</v>
      </c>
      <c r="F293" s="148">
        <v>0</v>
      </c>
      <c r="G293" s="44" t="e">
        <f t="shared" si="167"/>
        <v>#DIV/0!</v>
      </c>
      <c r="H293" s="44">
        <f t="shared" si="153"/>
        <v>0</v>
      </c>
      <c r="I293" s="8"/>
    </row>
    <row r="294" spans="1:9">
      <c r="A294" s="146">
        <v>3295</v>
      </c>
      <c r="B294" s="147" t="s">
        <v>182</v>
      </c>
      <c r="C294" s="148">
        <v>128</v>
      </c>
      <c r="D294" s="148">
        <v>0</v>
      </c>
      <c r="E294" s="148">
        <v>0</v>
      </c>
      <c r="F294" s="148">
        <v>0</v>
      </c>
      <c r="G294" s="44" t="e">
        <f t="shared" si="167"/>
        <v>#DIV/0!</v>
      </c>
      <c r="H294" s="44">
        <f t="shared" si="153"/>
        <v>0</v>
      </c>
      <c r="I294" s="8"/>
    </row>
    <row r="295" spans="1:9">
      <c r="A295" s="31">
        <v>3299</v>
      </c>
      <c r="B295" s="32" t="s">
        <v>178</v>
      </c>
      <c r="C295" s="79">
        <v>360</v>
      </c>
      <c r="D295" s="79">
        <v>0</v>
      </c>
      <c r="E295" s="79">
        <v>0</v>
      </c>
      <c r="F295" s="79">
        <v>0</v>
      </c>
      <c r="G295" s="44" t="e">
        <f t="shared" si="152"/>
        <v>#DIV/0!</v>
      </c>
      <c r="H295" s="44">
        <f t="shared" si="153"/>
        <v>0</v>
      </c>
      <c r="I295" s="8"/>
    </row>
    <row r="296" spans="1:9">
      <c r="A296" s="27">
        <v>34</v>
      </c>
      <c r="B296" s="26" t="s">
        <v>184</v>
      </c>
      <c r="C296" s="136">
        <f t="shared" ref="C296" si="168">C297</f>
        <v>12.379999999999999</v>
      </c>
      <c r="D296" s="85">
        <f>D297</f>
        <v>0</v>
      </c>
      <c r="E296" s="85">
        <f>E297</f>
        <v>13</v>
      </c>
      <c r="F296" s="136">
        <f t="shared" ref="F296" si="169">F297</f>
        <v>25.38</v>
      </c>
      <c r="G296" s="44">
        <f t="shared" si="152"/>
        <v>195.23076923076923</v>
      </c>
      <c r="H296" s="44">
        <f t="shared" si="153"/>
        <v>205.00807754442653</v>
      </c>
      <c r="I296" s="8"/>
    </row>
    <row r="297" spans="1:9">
      <c r="A297" s="27">
        <v>343</v>
      </c>
      <c r="B297" s="26" t="s">
        <v>185</v>
      </c>
      <c r="C297" s="136">
        <f t="shared" ref="C297" si="170">C299+C298</f>
        <v>12.379999999999999</v>
      </c>
      <c r="D297" s="85">
        <f>D299+D298</f>
        <v>0</v>
      </c>
      <c r="E297" s="85">
        <f>E299+E298</f>
        <v>13</v>
      </c>
      <c r="F297" s="136">
        <f t="shared" ref="F297" si="171">F299+F298</f>
        <v>25.38</v>
      </c>
      <c r="G297" s="44">
        <f t="shared" si="152"/>
        <v>195.23076923076923</v>
      </c>
      <c r="H297" s="44">
        <f t="shared" si="153"/>
        <v>205.00807754442653</v>
      </c>
      <c r="I297" s="8"/>
    </row>
    <row r="298" spans="1:9" ht="24" customHeight="1">
      <c r="A298" s="31">
        <v>3431</v>
      </c>
      <c r="B298" s="32" t="s">
        <v>186</v>
      </c>
      <c r="C298" s="79">
        <v>0.61</v>
      </c>
      <c r="D298" s="79">
        <v>0</v>
      </c>
      <c r="E298" s="79">
        <v>8</v>
      </c>
      <c r="F298" s="79">
        <v>24.9</v>
      </c>
      <c r="G298" s="142">
        <f t="shared" si="152"/>
        <v>311.25</v>
      </c>
      <c r="H298" s="44">
        <f t="shared" si="153"/>
        <v>4081.967213114754</v>
      </c>
      <c r="I298" s="8"/>
    </row>
    <row r="299" spans="1:9">
      <c r="A299" s="31">
        <v>3432</v>
      </c>
      <c r="B299" s="32" t="s">
        <v>187</v>
      </c>
      <c r="C299" s="79">
        <v>11.77</v>
      </c>
      <c r="D299" s="79">
        <v>0</v>
      </c>
      <c r="E299" s="79">
        <v>5</v>
      </c>
      <c r="F299" s="79">
        <v>0.48</v>
      </c>
      <c r="G299" s="142">
        <f t="shared" si="152"/>
        <v>9.6</v>
      </c>
      <c r="H299" s="44">
        <f t="shared" si="153"/>
        <v>4.0781648258283774</v>
      </c>
      <c r="I299" s="8"/>
    </row>
    <row r="300" spans="1:9" s="50" customFormat="1">
      <c r="A300" s="27">
        <v>35</v>
      </c>
      <c r="B300" s="65" t="s">
        <v>235</v>
      </c>
      <c r="C300" s="85">
        <f t="shared" ref="C300:D301" si="172">C301</f>
        <v>0</v>
      </c>
      <c r="D300" s="85">
        <f t="shared" ref="D300:F301" si="173">D301</f>
        <v>0</v>
      </c>
      <c r="E300" s="85">
        <f t="shared" si="173"/>
        <v>0</v>
      </c>
      <c r="F300" s="85">
        <f t="shared" si="173"/>
        <v>0</v>
      </c>
      <c r="G300" s="142" t="e">
        <f t="shared" si="152"/>
        <v>#DIV/0!</v>
      </c>
      <c r="H300" s="44" t="e">
        <f t="shared" si="153"/>
        <v>#DIV/0!</v>
      </c>
    </row>
    <row r="301" spans="1:9" s="50" customFormat="1" ht="30">
      <c r="A301" s="27">
        <v>353</v>
      </c>
      <c r="B301" s="65" t="s">
        <v>236</v>
      </c>
      <c r="C301" s="85">
        <f t="shared" si="172"/>
        <v>0</v>
      </c>
      <c r="D301" s="85">
        <f t="shared" si="172"/>
        <v>0</v>
      </c>
      <c r="E301" s="85">
        <f t="shared" si="173"/>
        <v>0</v>
      </c>
      <c r="F301" s="85">
        <f t="shared" si="173"/>
        <v>0</v>
      </c>
      <c r="G301" s="142" t="e">
        <f t="shared" si="152"/>
        <v>#DIV/0!</v>
      </c>
      <c r="H301" s="44" t="e">
        <f t="shared" si="153"/>
        <v>#DIV/0!</v>
      </c>
    </row>
    <row r="302" spans="1:9" s="13" customFormat="1" ht="15" customHeight="1">
      <c r="A302" s="40">
        <v>3531</v>
      </c>
      <c r="B302" s="39" t="s">
        <v>189</v>
      </c>
      <c r="C302" s="64">
        <v>0</v>
      </c>
      <c r="D302" s="64">
        <v>0</v>
      </c>
      <c r="E302" s="64">
        <v>0</v>
      </c>
      <c r="F302" s="64">
        <v>0</v>
      </c>
      <c r="G302" s="142" t="e">
        <f t="shared" si="152"/>
        <v>#DIV/0!</v>
      </c>
      <c r="H302" s="44" t="e">
        <f t="shared" si="153"/>
        <v>#DIV/0!</v>
      </c>
    </row>
    <row r="303" spans="1:9" s="50" customFormat="1">
      <c r="A303" s="27">
        <v>36</v>
      </c>
      <c r="B303" s="26" t="s">
        <v>190</v>
      </c>
      <c r="C303" s="85">
        <f t="shared" ref="C303:D304" si="174">C304</f>
        <v>0</v>
      </c>
      <c r="D303" s="85">
        <f t="shared" si="174"/>
        <v>0</v>
      </c>
      <c r="E303" s="85">
        <f t="shared" ref="E303:F304" si="175">E304</f>
        <v>0</v>
      </c>
      <c r="F303" s="85">
        <f>F304+F306+F308+F310</f>
        <v>297325.96999999997</v>
      </c>
      <c r="G303" s="142" t="e">
        <f t="shared" si="152"/>
        <v>#DIV/0!</v>
      </c>
      <c r="H303" s="44" t="e">
        <f t="shared" si="153"/>
        <v>#DIV/0!</v>
      </c>
    </row>
    <row r="304" spans="1:9" s="50" customFormat="1">
      <c r="A304" s="27">
        <v>361</v>
      </c>
      <c r="B304" s="26" t="s">
        <v>237</v>
      </c>
      <c r="C304" s="85">
        <f t="shared" si="174"/>
        <v>0</v>
      </c>
      <c r="D304" s="85">
        <f t="shared" si="174"/>
        <v>0</v>
      </c>
      <c r="E304" s="85">
        <f t="shared" si="175"/>
        <v>0</v>
      </c>
      <c r="F304" s="85">
        <f t="shared" si="175"/>
        <v>0</v>
      </c>
      <c r="G304" s="142" t="e">
        <f t="shared" si="152"/>
        <v>#DIV/0!</v>
      </c>
      <c r="H304" s="44" t="e">
        <f t="shared" si="153"/>
        <v>#DIV/0!</v>
      </c>
    </row>
    <row r="305" spans="1:9" s="13" customFormat="1" ht="15" customHeight="1">
      <c r="A305" s="40">
        <v>3611</v>
      </c>
      <c r="B305" s="39" t="s">
        <v>191</v>
      </c>
      <c r="C305" s="64">
        <v>0</v>
      </c>
      <c r="D305" s="64">
        <v>0</v>
      </c>
      <c r="E305" s="64">
        <v>0</v>
      </c>
      <c r="F305" s="64">
        <v>0</v>
      </c>
      <c r="G305" s="142" t="e">
        <f t="shared" si="152"/>
        <v>#DIV/0!</v>
      </c>
      <c r="H305" s="44" t="e">
        <f t="shared" si="153"/>
        <v>#DIV/0!</v>
      </c>
    </row>
    <row r="306" spans="1:9" s="13" customFormat="1" ht="15" customHeight="1">
      <c r="A306" s="150">
        <v>362</v>
      </c>
      <c r="B306" s="152" t="s">
        <v>407</v>
      </c>
      <c r="C306" s="137">
        <f>C307</f>
        <v>0</v>
      </c>
      <c r="D306" s="137">
        <f t="shared" ref="D306:F306" si="176">D307</f>
        <v>0</v>
      </c>
      <c r="E306" s="137">
        <f t="shared" si="176"/>
        <v>0</v>
      </c>
      <c r="F306" s="137">
        <f t="shared" si="176"/>
        <v>118434.63</v>
      </c>
      <c r="G306" s="142" t="e">
        <f t="shared" si="152"/>
        <v>#DIV/0!</v>
      </c>
      <c r="H306" s="44" t="e">
        <f t="shared" si="153"/>
        <v>#DIV/0!</v>
      </c>
    </row>
    <row r="307" spans="1:9" s="13" customFormat="1" ht="15" customHeight="1">
      <c r="A307" s="59">
        <v>3621</v>
      </c>
      <c r="B307" s="153" t="s">
        <v>407</v>
      </c>
      <c r="C307" s="64">
        <v>0</v>
      </c>
      <c r="D307" s="64">
        <v>0</v>
      </c>
      <c r="E307" s="64">
        <v>0</v>
      </c>
      <c r="F307" s="64">
        <v>118434.63</v>
      </c>
      <c r="G307" s="142" t="e">
        <f t="shared" si="152"/>
        <v>#DIV/0!</v>
      </c>
      <c r="H307" s="44" t="e">
        <f t="shared" si="153"/>
        <v>#DIV/0!</v>
      </c>
    </row>
    <row r="308" spans="1:9" s="13" customFormat="1" ht="15" customHeight="1">
      <c r="A308" s="150">
        <v>368</v>
      </c>
      <c r="B308" s="152" t="s">
        <v>388</v>
      </c>
      <c r="C308" s="137">
        <f>SUM(C309)</f>
        <v>0</v>
      </c>
      <c r="D308" s="137">
        <f t="shared" ref="D308:F308" si="177">SUM(D309)</f>
        <v>0</v>
      </c>
      <c r="E308" s="137">
        <f t="shared" si="177"/>
        <v>26500</v>
      </c>
      <c r="F308" s="137">
        <f t="shared" si="177"/>
        <v>75593.5</v>
      </c>
      <c r="G308" s="142">
        <f t="shared" si="152"/>
        <v>285.25849056603772</v>
      </c>
      <c r="H308" s="44" t="e">
        <f t="shared" si="153"/>
        <v>#DIV/0!</v>
      </c>
    </row>
    <row r="309" spans="1:9" s="13" customFormat="1" ht="15" customHeight="1">
      <c r="A309" s="59">
        <v>3681</v>
      </c>
      <c r="B309" s="153" t="s">
        <v>389</v>
      </c>
      <c r="C309" s="64">
        <v>0</v>
      </c>
      <c r="D309" s="64">
        <v>0</v>
      </c>
      <c r="E309" s="64">
        <v>26500</v>
      </c>
      <c r="F309" s="64">
        <v>75593.5</v>
      </c>
      <c r="G309" s="142">
        <f t="shared" si="152"/>
        <v>285.25849056603772</v>
      </c>
      <c r="H309" s="44" t="e">
        <f t="shared" si="153"/>
        <v>#DIV/0!</v>
      </c>
    </row>
    <row r="310" spans="1:9" s="13" customFormat="1" ht="15" customHeight="1">
      <c r="A310" s="61">
        <v>369</v>
      </c>
      <c r="B310" s="62" t="s">
        <v>238</v>
      </c>
      <c r="C310" s="87">
        <f>SUM(C311)</f>
        <v>0</v>
      </c>
      <c r="D310" s="87">
        <f t="shared" ref="D310:F310" si="178">SUM(D311)</f>
        <v>0</v>
      </c>
      <c r="E310" s="87">
        <f t="shared" si="178"/>
        <v>20154</v>
      </c>
      <c r="F310" s="87">
        <f t="shared" si="178"/>
        <v>103297.84</v>
      </c>
      <c r="G310" s="142">
        <f t="shared" si="152"/>
        <v>512.54262181204717</v>
      </c>
      <c r="H310" s="44" t="e">
        <f t="shared" si="153"/>
        <v>#DIV/0!</v>
      </c>
    </row>
    <row r="311" spans="1:9" s="13" customFormat="1" ht="15" customHeight="1">
      <c r="A311" s="40">
        <v>3693</v>
      </c>
      <c r="B311" s="39" t="s">
        <v>239</v>
      </c>
      <c r="C311" s="64">
        <v>0</v>
      </c>
      <c r="D311" s="64">
        <v>0</v>
      </c>
      <c r="E311" s="64">
        <v>20154</v>
      </c>
      <c r="F311" s="64">
        <v>103297.84</v>
      </c>
      <c r="G311" s="142">
        <f t="shared" si="152"/>
        <v>512.54262181204717</v>
      </c>
      <c r="H311" s="44" t="e">
        <f t="shared" si="153"/>
        <v>#DIV/0!</v>
      </c>
    </row>
    <row r="312" spans="1:9" ht="30">
      <c r="A312" s="27">
        <v>37</v>
      </c>
      <c r="B312" s="34" t="s">
        <v>194</v>
      </c>
      <c r="C312" s="85">
        <f>C313</f>
        <v>449.38</v>
      </c>
      <c r="D312" s="85">
        <f t="shared" ref="D312:E312" si="179">D313</f>
        <v>0</v>
      </c>
      <c r="E312" s="85">
        <f t="shared" si="179"/>
        <v>0</v>
      </c>
      <c r="F312" s="85">
        <f>F313</f>
        <v>0</v>
      </c>
      <c r="G312" s="44" t="e">
        <f t="shared" ref="G312:G323" si="180">F312/E312*100</f>
        <v>#DIV/0!</v>
      </c>
      <c r="H312" s="44">
        <f t="shared" si="153"/>
        <v>0</v>
      </c>
    </row>
    <row r="313" spans="1:9">
      <c r="A313" s="27">
        <v>372</v>
      </c>
      <c r="B313" s="26" t="s">
        <v>392</v>
      </c>
      <c r="C313" s="85">
        <f>SUM(C314)</f>
        <v>449.38</v>
      </c>
      <c r="D313" s="85">
        <f t="shared" ref="D313:E313" si="181">SUM(D314)</f>
        <v>0</v>
      </c>
      <c r="E313" s="85">
        <f t="shared" si="181"/>
        <v>0</v>
      </c>
      <c r="F313" s="85">
        <f>SUM(F314)</f>
        <v>0</v>
      </c>
      <c r="G313" s="44" t="e">
        <f t="shared" si="180"/>
        <v>#DIV/0!</v>
      </c>
      <c r="H313" s="44">
        <f t="shared" si="153"/>
        <v>0</v>
      </c>
    </row>
    <row r="314" spans="1:9">
      <c r="A314" s="146">
        <v>3722</v>
      </c>
      <c r="B314" s="147" t="s">
        <v>242</v>
      </c>
      <c r="C314" s="148">
        <v>449.38</v>
      </c>
      <c r="D314" s="148">
        <v>0</v>
      </c>
      <c r="E314" s="148">
        <v>0</v>
      </c>
      <c r="F314" s="148">
        <v>0</v>
      </c>
      <c r="G314" s="44" t="e">
        <f t="shared" si="180"/>
        <v>#DIV/0!</v>
      </c>
      <c r="H314" s="44">
        <f t="shared" si="153"/>
        <v>0</v>
      </c>
    </row>
    <row r="315" spans="1:9">
      <c r="A315" s="27">
        <v>38</v>
      </c>
      <c r="B315" s="26" t="s">
        <v>196</v>
      </c>
      <c r="C315" s="85">
        <f>C316</f>
        <v>0</v>
      </c>
      <c r="D315" s="85">
        <f t="shared" ref="D315:F315" si="182">D316</f>
        <v>0</v>
      </c>
      <c r="E315" s="85">
        <f t="shared" si="182"/>
        <v>0</v>
      </c>
      <c r="F315" s="85">
        <f t="shared" si="182"/>
        <v>0</v>
      </c>
      <c r="G315" s="44" t="e">
        <f t="shared" si="180"/>
        <v>#DIV/0!</v>
      </c>
      <c r="H315" s="44" t="e">
        <f t="shared" si="153"/>
        <v>#DIV/0!</v>
      </c>
    </row>
    <row r="316" spans="1:9">
      <c r="A316" s="27">
        <v>381</v>
      </c>
      <c r="B316" s="26" t="s">
        <v>118</v>
      </c>
      <c r="C316" s="85">
        <v>0</v>
      </c>
      <c r="D316" s="85">
        <f>SUM(D318)+D317</f>
        <v>0</v>
      </c>
      <c r="E316" s="85">
        <f t="shared" ref="E316:F316" si="183">SUM(E318)+E317</f>
        <v>0</v>
      </c>
      <c r="F316" s="85">
        <f t="shared" si="183"/>
        <v>0</v>
      </c>
      <c r="G316" s="44" t="e">
        <f t="shared" si="180"/>
        <v>#DIV/0!</v>
      </c>
      <c r="H316" s="44" t="e">
        <f t="shared" si="153"/>
        <v>#DIV/0!</v>
      </c>
    </row>
    <row r="317" spans="1:9">
      <c r="A317" s="51">
        <v>3812</v>
      </c>
      <c r="B317" s="52" t="s">
        <v>198</v>
      </c>
      <c r="C317" s="148">
        <v>0</v>
      </c>
      <c r="D317" s="148">
        <v>0</v>
      </c>
      <c r="E317" s="79">
        <v>0</v>
      </c>
      <c r="F317" s="148">
        <v>0</v>
      </c>
      <c r="G317" s="44" t="e">
        <f t="shared" si="180"/>
        <v>#DIV/0!</v>
      </c>
      <c r="H317" s="44" t="e">
        <f t="shared" si="153"/>
        <v>#DIV/0!</v>
      </c>
    </row>
    <row r="318" spans="1:9" s="49" customFormat="1">
      <c r="A318" s="51">
        <v>3813</v>
      </c>
      <c r="B318" s="52" t="s">
        <v>199</v>
      </c>
      <c r="C318" s="80">
        <v>0</v>
      </c>
      <c r="D318" s="80">
        <v>0</v>
      </c>
      <c r="E318" s="80">
        <v>0</v>
      </c>
      <c r="F318" s="80">
        <v>0</v>
      </c>
      <c r="G318" s="44" t="e">
        <f t="shared" si="180"/>
        <v>#DIV/0!</v>
      </c>
      <c r="H318" s="44" t="e">
        <f t="shared" si="153"/>
        <v>#DIV/0!</v>
      </c>
    </row>
    <row r="319" spans="1:9">
      <c r="A319" s="31">
        <v>4</v>
      </c>
      <c r="B319" s="26" t="s">
        <v>200</v>
      </c>
      <c r="C319" s="85">
        <f t="shared" ref="C319" si="184">C320</f>
        <v>0</v>
      </c>
      <c r="D319" s="85">
        <f>D320</f>
        <v>0</v>
      </c>
      <c r="E319" s="85">
        <f t="shared" ref="E319:F319" si="185">E320</f>
        <v>20000</v>
      </c>
      <c r="F319" s="85">
        <f t="shared" si="185"/>
        <v>29811.13</v>
      </c>
      <c r="G319" s="44">
        <f t="shared" si="180"/>
        <v>149.05565000000001</v>
      </c>
      <c r="H319" s="44" t="e">
        <f t="shared" si="153"/>
        <v>#DIV/0!</v>
      </c>
      <c r="I319" s="8"/>
    </row>
    <row r="320" spans="1:9">
      <c r="A320" s="31">
        <v>42</v>
      </c>
      <c r="B320" s="26" t="s">
        <v>205</v>
      </c>
      <c r="C320" s="85">
        <f>C321</f>
        <v>0</v>
      </c>
      <c r="D320" s="85">
        <f t="shared" ref="D320:E321" si="186">D321</f>
        <v>0</v>
      </c>
      <c r="E320" s="85">
        <f t="shared" si="186"/>
        <v>20000</v>
      </c>
      <c r="F320" s="85">
        <f>F321</f>
        <v>29811.13</v>
      </c>
      <c r="G320" s="44">
        <f t="shared" si="180"/>
        <v>149.05565000000001</v>
      </c>
      <c r="H320" s="44" t="e">
        <f t="shared" si="153"/>
        <v>#DIV/0!</v>
      </c>
      <c r="I320" s="8"/>
    </row>
    <row r="321" spans="1:9">
      <c r="A321" s="31">
        <v>422</v>
      </c>
      <c r="B321" s="26" t="s">
        <v>206</v>
      </c>
      <c r="C321" s="85">
        <f>C322</f>
        <v>0</v>
      </c>
      <c r="D321" s="85">
        <f t="shared" si="186"/>
        <v>0</v>
      </c>
      <c r="E321" s="85">
        <f>SUM(E322:E323)</f>
        <v>20000</v>
      </c>
      <c r="F321" s="85">
        <f>F322</f>
        <v>29811.13</v>
      </c>
      <c r="G321" s="44">
        <f t="shared" si="180"/>
        <v>149.05565000000001</v>
      </c>
      <c r="H321" s="44" t="e">
        <f t="shared" si="153"/>
        <v>#DIV/0!</v>
      </c>
      <c r="I321" s="8"/>
    </row>
    <row r="322" spans="1:9">
      <c r="A322" s="31">
        <v>4221</v>
      </c>
      <c r="B322" s="32" t="s">
        <v>207</v>
      </c>
      <c r="C322" s="79">
        <v>0</v>
      </c>
      <c r="D322" s="79">
        <v>0</v>
      </c>
      <c r="E322" s="79">
        <v>20000</v>
      </c>
      <c r="F322" s="79">
        <v>29811.13</v>
      </c>
      <c r="G322" s="44">
        <f t="shared" si="180"/>
        <v>149.05565000000001</v>
      </c>
      <c r="H322" s="44" t="e">
        <f t="shared" si="153"/>
        <v>#DIV/0!</v>
      </c>
      <c r="I322" s="8"/>
    </row>
    <row r="323" spans="1:9">
      <c r="A323" s="31">
        <v>4225</v>
      </c>
      <c r="B323" s="32" t="s">
        <v>211</v>
      </c>
      <c r="C323" s="79">
        <v>0</v>
      </c>
      <c r="D323" s="79">
        <v>0</v>
      </c>
      <c r="E323" s="79">
        <v>0</v>
      </c>
      <c r="F323" s="79">
        <v>0</v>
      </c>
      <c r="G323" s="44" t="e">
        <f t="shared" si="180"/>
        <v>#DIV/0!</v>
      </c>
      <c r="H323" s="44" t="e">
        <f t="shared" si="153"/>
        <v>#DIV/0!</v>
      </c>
      <c r="I323" s="8"/>
    </row>
    <row r="324" spans="1:9">
      <c r="A324" s="36"/>
      <c r="B324" s="36" t="s">
        <v>33</v>
      </c>
      <c r="C324" s="78">
        <f>C325+C382</f>
        <v>236724.18000000002</v>
      </c>
      <c r="D324" s="78">
        <f>D325+D382</f>
        <v>105497</v>
      </c>
      <c r="E324" s="78">
        <f>E325+E382</f>
        <v>198929</v>
      </c>
      <c r="F324" s="78">
        <f>F325+F382</f>
        <v>311198.93</v>
      </c>
      <c r="G324" s="103">
        <f>F324/E324*100</f>
        <v>156.43718613173544</v>
      </c>
      <c r="H324" s="103">
        <f>F324/C324*100</f>
        <v>131.46055886644109</v>
      </c>
    </row>
    <row r="325" spans="1:9">
      <c r="A325" s="27">
        <v>3</v>
      </c>
      <c r="B325" s="26" t="s">
        <v>147</v>
      </c>
      <c r="C325" s="85">
        <f>C326+C334+C361+C366+C371+C377</f>
        <v>223697.58000000002</v>
      </c>
      <c r="D325" s="85">
        <f>D326+D334+D361+D366+D371</f>
        <v>105497</v>
      </c>
      <c r="E325" s="85">
        <f>E326+E334+E361+E366+E371</f>
        <v>198929</v>
      </c>
      <c r="F325" s="85">
        <f>F326+F334+F361+F366+F371</f>
        <v>297363.45</v>
      </c>
      <c r="G325" s="44">
        <f>F325/E325*100</f>
        <v>149.48220219274214</v>
      </c>
      <c r="H325" s="44">
        <f>F325/C325*100</f>
        <v>132.93100890943924</v>
      </c>
    </row>
    <row r="326" spans="1:9">
      <c r="A326" s="27">
        <v>31</v>
      </c>
      <c r="B326" s="26" t="s">
        <v>223</v>
      </c>
      <c r="C326" s="85">
        <f>C327+C332+C330</f>
        <v>104316.19</v>
      </c>
      <c r="D326" s="85">
        <f>D327+D332+D330</f>
        <v>40000</v>
      </c>
      <c r="E326" s="85">
        <f>E327+E332+E330</f>
        <v>98375</v>
      </c>
      <c r="F326" s="85">
        <f>F327+F332+F330</f>
        <v>154638.27000000002</v>
      </c>
      <c r="G326" s="44">
        <f t="shared" ref="G326:G389" si="187">F326/E326*100</f>
        <v>157.19265057179163</v>
      </c>
      <c r="H326" s="44">
        <f t="shared" ref="H326:H389" si="188">F326/C326*100</f>
        <v>148.23995201511866</v>
      </c>
    </row>
    <row r="327" spans="1:9">
      <c r="A327" s="27">
        <v>311</v>
      </c>
      <c r="B327" s="26" t="s">
        <v>150</v>
      </c>
      <c r="C327" s="85">
        <f>C328+C329</f>
        <v>89419.27</v>
      </c>
      <c r="D327" s="85">
        <f>D328+D329</f>
        <v>34335</v>
      </c>
      <c r="E327" s="85">
        <f>E328+E329</f>
        <v>84451</v>
      </c>
      <c r="F327" s="85">
        <f>F328+F329</f>
        <v>131758.48000000001</v>
      </c>
      <c r="G327" s="44">
        <f t="shared" si="187"/>
        <v>156.0176670495317</v>
      </c>
      <c r="H327" s="44">
        <f t="shared" si="188"/>
        <v>147.34908929585313</v>
      </c>
    </row>
    <row r="328" spans="1:9">
      <c r="A328" s="31">
        <v>3111</v>
      </c>
      <c r="B328" s="32" t="s">
        <v>150</v>
      </c>
      <c r="C328" s="79">
        <v>89419.27</v>
      </c>
      <c r="D328" s="79">
        <v>34335</v>
      </c>
      <c r="E328" s="79">
        <v>84451</v>
      </c>
      <c r="F328" s="79">
        <v>131758.48000000001</v>
      </c>
      <c r="G328" s="44">
        <f t="shared" si="187"/>
        <v>156.0176670495317</v>
      </c>
      <c r="H328" s="44">
        <f t="shared" si="188"/>
        <v>147.34908929585313</v>
      </c>
    </row>
    <row r="329" spans="1:9">
      <c r="A329" s="31">
        <v>3112</v>
      </c>
      <c r="B329" s="32" t="s">
        <v>240</v>
      </c>
      <c r="C329" s="79">
        <v>0</v>
      </c>
      <c r="D329" s="79">
        <v>0</v>
      </c>
      <c r="E329" s="79">
        <v>0</v>
      </c>
      <c r="F329" s="79">
        <v>0</v>
      </c>
      <c r="G329" s="44" t="e">
        <f t="shared" si="187"/>
        <v>#DIV/0!</v>
      </c>
      <c r="H329" s="44" t="e">
        <f t="shared" si="188"/>
        <v>#DIV/0!</v>
      </c>
    </row>
    <row r="330" spans="1:9" s="50" customFormat="1">
      <c r="A330" s="27">
        <v>312</v>
      </c>
      <c r="B330" s="26" t="s">
        <v>152</v>
      </c>
      <c r="C330" s="85">
        <f t="shared" ref="C330" si="189">C331</f>
        <v>580</v>
      </c>
      <c r="D330" s="85">
        <f>D331</f>
        <v>0</v>
      </c>
      <c r="E330" s="85">
        <f t="shared" ref="E330:F330" si="190">E331</f>
        <v>0</v>
      </c>
      <c r="F330" s="85">
        <f t="shared" si="190"/>
        <v>1100</v>
      </c>
      <c r="G330" s="44" t="e">
        <f t="shared" si="187"/>
        <v>#DIV/0!</v>
      </c>
      <c r="H330" s="44">
        <f t="shared" si="188"/>
        <v>189.65517241379311</v>
      </c>
    </row>
    <row r="331" spans="1:9">
      <c r="A331" s="31">
        <v>3121</v>
      </c>
      <c r="B331" s="32" t="s">
        <v>152</v>
      </c>
      <c r="C331" s="79">
        <v>580</v>
      </c>
      <c r="D331" s="79">
        <v>0</v>
      </c>
      <c r="E331" s="79">
        <v>0</v>
      </c>
      <c r="F331" s="79">
        <v>1100</v>
      </c>
      <c r="G331" s="44" t="e">
        <f t="shared" si="187"/>
        <v>#DIV/0!</v>
      </c>
      <c r="H331" s="44">
        <f t="shared" si="188"/>
        <v>189.65517241379311</v>
      </c>
    </row>
    <row r="332" spans="1:9">
      <c r="A332" s="27">
        <v>313</v>
      </c>
      <c r="B332" s="26" t="s">
        <v>153</v>
      </c>
      <c r="C332" s="85">
        <f t="shared" ref="C332" si="191">C333</f>
        <v>14316.92</v>
      </c>
      <c r="D332" s="85">
        <f>D333</f>
        <v>5665</v>
      </c>
      <c r="E332" s="85">
        <f t="shared" ref="E332:F332" si="192">E333</f>
        <v>13924</v>
      </c>
      <c r="F332" s="85">
        <f t="shared" si="192"/>
        <v>21779.79</v>
      </c>
      <c r="G332" s="44">
        <f t="shared" si="187"/>
        <v>156.41906061476587</v>
      </c>
      <c r="H332" s="44">
        <f t="shared" si="188"/>
        <v>152.1262254730766</v>
      </c>
    </row>
    <row r="333" spans="1:9">
      <c r="A333" s="31">
        <v>3132</v>
      </c>
      <c r="B333" s="32" t="s">
        <v>154</v>
      </c>
      <c r="C333" s="79">
        <v>14316.92</v>
      </c>
      <c r="D333" s="79">
        <v>5665</v>
      </c>
      <c r="E333" s="79">
        <v>13924</v>
      </c>
      <c r="F333" s="79">
        <v>21779.79</v>
      </c>
      <c r="G333" s="44">
        <f t="shared" si="187"/>
        <v>156.41906061476587</v>
      </c>
      <c r="H333" s="44">
        <f t="shared" si="188"/>
        <v>152.1262254730766</v>
      </c>
    </row>
    <row r="334" spans="1:9">
      <c r="A334" s="27">
        <v>32</v>
      </c>
      <c r="B334" s="26" t="s">
        <v>155</v>
      </c>
      <c r="C334" s="85">
        <f>C335+C340+C344+C353+C355</f>
        <v>116990.95</v>
      </c>
      <c r="D334" s="85">
        <f>D335+D340+D344+D353+D355</f>
        <v>65497</v>
      </c>
      <c r="E334" s="85">
        <f>E335+E340+E344+E353+E355</f>
        <v>57639</v>
      </c>
      <c r="F334" s="85">
        <f>F335+F340+F344+F353+F355</f>
        <v>99764.61</v>
      </c>
      <c r="G334" s="44">
        <f t="shared" si="187"/>
        <v>173.08525477541247</v>
      </c>
      <c r="H334" s="44">
        <f t="shared" si="188"/>
        <v>85.275493531764639</v>
      </c>
    </row>
    <row r="335" spans="1:9">
      <c r="A335" s="27">
        <v>321</v>
      </c>
      <c r="B335" s="26" t="s">
        <v>156</v>
      </c>
      <c r="C335" s="85">
        <f>C336+C337+C338+C339</f>
        <v>44960.32</v>
      </c>
      <c r="D335" s="85">
        <f>D336+D337+D338</f>
        <v>28043</v>
      </c>
      <c r="E335" s="85">
        <f>E336+E337+E338+E339</f>
        <v>40978</v>
      </c>
      <c r="F335" s="85">
        <f>F336+F337+F338+F339</f>
        <v>50327.47</v>
      </c>
      <c r="G335" s="44">
        <f t="shared" si="187"/>
        <v>122.81582800527113</v>
      </c>
      <c r="H335" s="44">
        <f t="shared" si="188"/>
        <v>111.93752624536482</v>
      </c>
    </row>
    <row r="336" spans="1:9">
      <c r="A336" s="31">
        <v>3211</v>
      </c>
      <c r="B336" s="32" t="s">
        <v>157</v>
      </c>
      <c r="C336" s="79">
        <v>36069.53</v>
      </c>
      <c r="D336" s="79">
        <v>21383</v>
      </c>
      <c r="E336" s="79">
        <v>24493</v>
      </c>
      <c r="F336" s="79">
        <v>28290.34</v>
      </c>
      <c r="G336" s="44">
        <f t="shared" si="187"/>
        <v>115.50377658922957</v>
      </c>
      <c r="H336" s="44">
        <f t="shared" si="188"/>
        <v>78.432793551787341</v>
      </c>
    </row>
    <row r="337" spans="1:8">
      <c r="A337" s="31">
        <v>3212</v>
      </c>
      <c r="B337" s="32" t="s">
        <v>158</v>
      </c>
      <c r="C337" s="79">
        <v>572.33000000000004</v>
      </c>
      <c r="D337" s="79">
        <v>0</v>
      </c>
      <c r="E337" s="79">
        <v>1050</v>
      </c>
      <c r="F337" s="79">
        <v>449.78</v>
      </c>
      <c r="G337" s="44">
        <f t="shared" si="187"/>
        <v>42.836190476190474</v>
      </c>
      <c r="H337" s="44">
        <f t="shared" si="188"/>
        <v>78.587528174305021</v>
      </c>
    </row>
    <row r="338" spans="1:8" ht="16.5" customHeight="1">
      <c r="A338" s="31">
        <v>3213</v>
      </c>
      <c r="B338" s="32" t="s">
        <v>159</v>
      </c>
      <c r="C338" s="79">
        <v>7406.48</v>
      </c>
      <c r="D338" s="79">
        <v>6660</v>
      </c>
      <c r="E338" s="79">
        <v>14235</v>
      </c>
      <c r="F338" s="79">
        <v>20336.740000000002</v>
      </c>
      <c r="G338" s="44">
        <f t="shared" si="187"/>
        <v>142.86434843695119</v>
      </c>
      <c r="H338" s="44">
        <f t="shared" si="188"/>
        <v>274.58036746200628</v>
      </c>
    </row>
    <row r="339" spans="1:8" ht="16.5" customHeight="1">
      <c r="A339" s="31">
        <v>3214</v>
      </c>
      <c r="B339" s="32" t="s">
        <v>160</v>
      </c>
      <c r="C339" s="79">
        <v>911.98</v>
      </c>
      <c r="D339" s="79">
        <v>0</v>
      </c>
      <c r="E339" s="79">
        <v>1200</v>
      </c>
      <c r="F339" s="79">
        <v>1250.6099999999999</v>
      </c>
      <c r="G339" s="44">
        <f t="shared" ref="G339" si="193">F339/E339*100</f>
        <v>104.21749999999999</v>
      </c>
      <c r="H339" s="44">
        <f t="shared" ref="H339" si="194">F339/C339*100</f>
        <v>137.13129673896356</v>
      </c>
    </row>
    <row r="340" spans="1:8">
      <c r="A340" s="27">
        <v>322</v>
      </c>
      <c r="B340" s="26" t="s">
        <v>161</v>
      </c>
      <c r="C340" s="85">
        <f>SUM(C341:C343)</f>
        <v>1747.74</v>
      </c>
      <c r="D340" s="85">
        <f>SUM(D341:D343)</f>
        <v>0</v>
      </c>
      <c r="E340" s="85">
        <f>SUM(E341:E343)</f>
        <v>427</v>
      </c>
      <c r="F340" s="85">
        <f>SUM(F341:F343)</f>
        <v>3280.37</v>
      </c>
      <c r="G340" s="44">
        <f t="shared" si="187"/>
        <v>768.23653395784538</v>
      </c>
      <c r="H340" s="44">
        <f t="shared" si="188"/>
        <v>187.6921052330438</v>
      </c>
    </row>
    <row r="341" spans="1:8">
      <c r="A341" s="31">
        <v>3221</v>
      </c>
      <c r="B341" s="32" t="s">
        <v>162</v>
      </c>
      <c r="C341" s="79">
        <v>855.94</v>
      </c>
      <c r="D341" s="79">
        <v>0</v>
      </c>
      <c r="E341" s="79">
        <v>100</v>
      </c>
      <c r="F341" s="79">
        <v>753.67</v>
      </c>
      <c r="G341" s="44">
        <f t="shared" si="187"/>
        <v>753.67</v>
      </c>
      <c r="H341" s="44">
        <f t="shared" si="188"/>
        <v>88.051732598079298</v>
      </c>
    </row>
    <row r="342" spans="1:8">
      <c r="A342" s="31">
        <v>3222</v>
      </c>
      <c r="B342" s="32" t="s">
        <v>163</v>
      </c>
      <c r="C342" s="79">
        <v>0</v>
      </c>
      <c r="D342" s="79">
        <v>0</v>
      </c>
      <c r="E342" s="79">
        <v>0</v>
      </c>
      <c r="F342" s="79">
        <v>0</v>
      </c>
      <c r="G342" s="44" t="e">
        <f t="shared" si="187"/>
        <v>#DIV/0!</v>
      </c>
      <c r="H342" s="44" t="e">
        <f t="shared" si="188"/>
        <v>#DIV/0!</v>
      </c>
    </row>
    <row r="343" spans="1:8">
      <c r="A343" s="31">
        <v>3225</v>
      </c>
      <c r="B343" s="32" t="s">
        <v>277</v>
      </c>
      <c r="C343" s="79">
        <v>891.8</v>
      </c>
      <c r="D343" s="79">
        <v>0</v>
      </c>
      <c r="E343" s="79">
        <v>327</v>
      </c>
      <c r="F343" s="79">
        <v>2526.6999999999998</v>
      </c>
      <c r="G343" s="44">
        <f t="shared" si="187"/>
        <v>772.6911314984709</v>
      </c>
      <c r="H343" s="44">
        <f t="shared" si="188"/>
        <v>283.32585781565371</v>
      </c>
    </row>
    <row r="344" spans="1:8">
      <c r="A344" s="27">
        <v>323</v>
      </c>
      <c r="B344" s="26" t="s">
        <v>167</v>
      </c>
      <c r="C344" s="85">
        <f t="shared" ref="C344" si="195">SUM(C345:C352)</f>
        <v>42902.270000000004</v>
      </c>
      <c r="D344" s="85">
        <f>SUM(D345:D352)</f>
        <v>8454</v>
      </c>
      <c r="E344" s="85">
        <f t="shared" ref="E344:F344" si="196">SUM(E345:E352)</f>
        <v>12634</v>
      </c>
      <c r="F344" s="85">
        <f t="shared" si="196"/>
        <v>38050.29</v>
      </c>
      <c r="G344" s="44">
        <f t="shared" si="187"/>
        <v>301.17373753363938</v>
      </c>
      <c r="H344" s="44">
        <f t="shared" si="188"/>
        <v>88.690621731670603</v>
      </c>
    </row>
    <row r="345" spans="1:8">
      <c r="A345" s="31">
        <v>3231</v>
      </c>
      <c r="B345" s="32" t="s">
        <v>168</v>
      </c>
      <c r="C345" s="79">
        <v>359.32</v>
      </c>
      <c r="D345" s="79">
        <v>0</v>
      </c>
      <c r="E345" s="79">
        <v>0</v>
      </c>
      <c r="F345" s="79">
        <v>0</v>
      </c>
      <c r="G345" s="44" t="e">
        <f t="shared" si="187"/>
        <v>#DIV/0!</v>
      </c>
      <c r="H345" s="44">
        <f t="shared" si="188"/>
        <v>0</v>
      </c>
    </row>
    <row r="346" spans="1:8">
      <c r="A346" s="31">
        <v>3232</v>
      </c>
      <c r="B346" s="32" t="s">
        <v>169</v>
      </c>
      <c r="C346" s="79">
        <v>0</v>
      </c>
      <c r="D346" s="79">
        <v>0</v>
      </c>
      <c r="E346" s="79">
        <v>30</v>
      </c>
      <c r="F346" s="79">
        <v>30</v>
      </c>
      <c r="G346" s="44">
        <f t="shared" si="187"/>
        <v>100</v>
      </c>
      <c r="H346" s="44" t="e">
        <f t="shared" si="188"/>
        <v>#DIV/0!</v>
      </c>
    </row>
    <row r="347" spans="1:8">
      <c r="A347" s="31">
        <v>3233</v>
      </c>
      <c r="B347" s="32" t="s">
        <v>170</v>
      </c>
      <c r="C347" s="79">
        <v>970.44</v>
      </c>
      <c r="D347" s="79">
        <v>2500</v>
      </c>
      <c r="E347" s="79">
        <v>600</v>
      </c>
      <c r="F347" s="79">
        <v>600</v>
      </c>
      <c r="G347" s="44">
        <f t="shared" si="187"/>
        <v>100</v>
      </c>
      <c r="H347" s="44">
        <f t="shared" si="188"/>
        <v>61.827624582663532</v>
      </c>
    </row>
    <row r="348" spans="1:8">
      <c r="A348" s="31">
        <v>3235</v>
      </c>
      <c r="B348" s="32" t="s">
        <v>172</v>
      </c>
      <c r="C348" s="79">
        <v>2825.94</v>
      </c>
      <c r="D348" s="79">
        <v>0</v>
      </c>
      <c r="E348" s="79">
        <v>2000</v>
      </c>
      <c r="F348" s="79">
        <v>6485.59</v>
      </c>
      <c r="G348" s="44">
        <f t="shared" si="187"/>
        <v>324.27949999999998</v>
      </c>
      <c r="H348" s="44">
        <f t="shared" si="188"/>
        <v>229.50204179848123</v>
      </c>
    </row>
    <row r="349" spans="1:8">
      <c r="A349" s="31">
        <v>3236</v>
      </c>
      <c r="B349" s="32" t="s">
        <v>173</v>
      </c>
      <c r="C349" s="79">
        <v>0</v>
      </c>
      <c r="D349" s="79">
        <v>0</v>
      </c>
      <c r="E349" s="79">
        <v>0</v>
      </c>
      <c r="F349" s="79">
        <v>0</v>
      </c>
      <c r="G349" s="44" t="e">
        <f t="shared" si="187"/>
        <v>#DIV/0!</v>
      </c>
      <c r="H349" s="44" t="e">
        <f t="shared" si="188"/>
        <v>#DIV/0!</v>
      </c>
    </row>
    <row r="350" spans="1:8">
      <c r="A350" s="31">
        <v>3237</v>
      </c>
      <c r="B350" s="32" t="s">
        <v>174</v>
      </c>
      <c r="C350" s="79">
        <v>35501.910000000003</v>
      </c>
      <c r="D350" s="64">
        <v>5954</v>
      </c>
      <c r="E350" s="79">
        <v>6704</v>
      </c>
      <c r="F350" s="79">
        <v>26502.78</v>
      </c>
      <c r="G350" s="44">
        <f t="shared" si="187"/>
        <v>395.32786396181382</v>
      </c>
      <c r="H350" s="44">
        <f t="shared" si="188"/>
        <v>74.651701838013778</v>
      </c>
    </row>
    <row r="351" spans="1:8">
      <c r="A351" s="31">
        <v>3238</v>
      </c>
      <c r="B351" s="32" t="s">
        <v>175</v>
      </c>
      <c r="C351" s="79">
        <v>0</v>
      </c>
      <c r="D351" s="64">
        <v>0</v>
      </c>
      <c r="E351" s="79">
        <v>0</v>
      </c>
      <c r="F351" s="79">
        <v>128.47999999999999</v>
      </c>
      <c r="G351" s="44" t="e">
        <f t="shared" si="187"/>
        <v>#DIV/0!</v>
      </c>
      <c r="H351" s="44" t="e">
        <f t="shared" si="188"/>
        <v>#DIV/0!</v>
      </c>
    </row>
    <row r="352" spans="1:8">
      <c r="A352" s="31">
        <v>3239</v>
      </c>
      <c r="B352" s="32" t="s">
        <v>176</v>
      </c>
      <c r="C352" s="79">
        <v>3244.66</v>
      </c>
      <c r="D352" s="79">
        <v>0</v>
      </c>
      <c r="E352" s="79">
        <v>3300</v>
      </c>
      <c r="F352" s="79">
        <v>4303.4399999999996</v>
      </c>
      <c r="G352" s="44">
        <f t="shared" si="187"/>
        <v>130.4072727272727</v>
      </c>
      <c r="H352" s="44">
        <f t="shared" si="188"/>
        <v>132.6314621562814</v>
      </c>
    </row>
    <row r="353" spans="1:8">
      <c r="A353" s="27">
        <v>324</v>
      </c>
      <c r="B353" s="26" t="s">
        <v>177</v>
      </c>
      <c r="C353" s="85">
        <f t="shared" ref="C353" si="197">C354</f>
        <v>6605.28</v>
      </c>
      <c r="D353" s="85">
        <f>D354</f>
        <v>0</v>
      </c>
      <c r="E353" s="85">
        <f t="shared" ref="E353:F353" si="198">E354</f>
        <v>1400</v>
      </c>
      <c r="F353" s="85">
        <f t="shared" si="198"/>
        <v>1573.45</v>
      </c>
      <c r="G353" s="44">
        <f t="shared" si="187"/>
        <v>112.38928571428572</v>
      </c>
      <c r="H353" s="44">
        <f t="shared" si="188"/>
        <v>23.821094639439966</v>
      </c>
    </row>
    <row r="354" spans="1:8">
      <c r="A354" s="31">
        <v>3241</v>
      </c>
      <c r="B354" s="32" t="s">
        <v>177</v>
      </c>
      <c r="C354" s="79">
        <v>6605.28</v>
      </c>
      <c r="D354" s="79">
        <v>0</v>
      </c>
      <c r="E354" s="79">
        <v>1400</v>
      </c>
      <c r="F354" s="79">
        <v>1573.45</v>
      </c>
      <c r="G354" s="44">
        <f t="shared" si="187"/>
        <v>112.38928571428572</v>
      </c>
      <c r="H354" s="44">
        <f t="shared" si="188"/>
        <v>23.821094639439966</v>
      </c>
    </row>
    <row r="355" spans="1:8">
      <c r="A355" s="27">
        <v>329</v>
      </c>
      <c r="B355" s="26" t="s">
        <v>178</v>
      </c>
      <c r="C355" s="85">
        <f>SUM(C356:C360)</f>
        <v>20775.339999999997</v>
      </c>
      <c r="D355" s="85">
        <f>SUM(D356:D360)</f>
        <v>29000</v>
      </c>
      <c r="E355" s="85">
        <f>SUM(E356:E360)</f>
        <v>2200</v>
      </c>
      <c r="F355" s="85">
        <f>SUM(F356:F360)</f>
        <v>6533.03</v>
      </c>
      <c r="G355" s="44">
        <f t="shared" si="187"/>
        <v>296.95590909090907</v>
      </c>
      <c r="H355" s="44">
        <f t="shared" si="188"/>
        <v>31.446079823483036</v>
      </c>
    </row>
    <row r="356" spans="1:8">
      <c r="A356" s="31">
        <v>3293</v>
      </c>
      <c r="B356" s="32" t="s">
        <v>180</v>
      </c>
      <c r="C356" s="79">
        <v>6679.92</v>
      </c>
      <c r="D356" s="79">
        <v>0</v>
      </c>
      <c r="E356" s="79">
        <v>800</v>
      </c>
      <c r="F356" s="79">
        <v>5275.71</v>
      </c>
      <c r="G356" s="44">
        <f t="shared" si="187"/>
        <v>659.46375</v>
      </c>
      <c r="H356" s="44">
        <f t="shared" si="188"/>
        <v>78.978640462760026</v>
      </c>
    </row>
    <row r="357" spans="1:8">
      <c r="A357" s="31">
        <v>3294</v>
      </c>
      <c r="B357" s="32" t="s">
        <v>181</v>
      </c>
      <c r="C357" s="79">
        <v>12819.07</v>
      </c>
      <c r="D357" s="79">
        <v>0</v>
      </c>
      <c r="E357" s="79">
        <v>1400</v>
      </c>
      <c r="F357" s="79">
        <v>1257.32</v>
      </c>
      <c r="G357" s="44">
        <f t="shared" si="187"/>
        <v>89.808571428571426</v>
      </c>
      <c r="H357" s="44">
        <f t="shared" si="188"/>
        <v>9.8081998148071587</v>
      </c>
    </row>
    <row r="358" spans="1:8">
      <c r="A358" s="31">
        <v>3295</v>
      </c>
      <c r="B358" s="32" t="s">
        <v>182</v>
      </c>
      <c r="C358" s="79">
        <v>0</v>
      </c>
      <c r="D358" s="79">
        <v>0</v>
      </c>
      <c r="E358" s="79">
        <v>0</v>
      </c>
      <c r="F358" s="79">
        <v>0</v>
      </c>
      <c r="G358" s="44" t="e">
        <f t="shared" si="187"/>
        <v>#DIV/0!</v>
      </c>
      <c r="H358" s="44" t="e">
        <f t="shared" si="188"/>
        <v>#DIV/0!</v>
      </c>
    </row>
    <row r="359" spans="1:8">
      <c r="A359" s="31">
        <v>3296</v>
      </c>
      <c r="B359" s="32" t="s">
        <v>183</v>
      </c>
      <c r="C359" s="79">
        <v>1276.3499999999999</v>
      </c>
      <c r="D359" s="79">
        <v>0</v>
      </c>
      <c r="E359" s="79">
        <v>0</v>
      </c>
      <c r="F359" s="79">
        <v>0</v>
      </c>
      <c r="G359" s="44" t="e">
        <f t="shared" si="187"/>
        <v>#DIV/0!</v>
      </c>
      <c r="H359" s="44">
        <f t="shared" si="188"/>
        <v>0</v>
      </c>
    </row>
    <row r="360" spans="1:8">
      <c r="A360" s="31">
        <v>3299</v>
      </c>
      <c r="B360" s="32" t="s">
        <v>178</v>
      </c>
      <c r="C360" s="79">
        <v>0</v>
      </c>
      <c r="D360" s="79">
        <v>29000</v>
      </c>
      <c r="E360" s="79">
        <v>0</v>
      </c>
      <c r="F360" s="79">
        <v>0</v>
      </c>
      <c r="G360" s="44" t="e">
        <f t="shared" si="187"/>
        <v>#DIV/0!</v>
      </c>
      <c r="H360" s="44" t="e">
        <f t="shared" si="188"/>
        <v>#DIV/0!</v>
      </c>
    </row>
    <row r="361" spans="1:8">
      <c r="A361" s="43">
        <v>34</v>
      </c>
      <c r="B361" s="22" t="s">
        <v>184</v>
      </c>
      <c r="C361" s="85">
        <f t="shared" ref="C361" si="199">C362</f>
        <v>992.57</v>
      </c>
      <c r="D361" s="85">
        <f t="shared" ref="D361:F361" si="200">D362</f>
        <v>0</v>
      </c>
      <c r="E361" s="85">
        <f t="shared" si="200"/>
        <v>186</v>
      </c>
      <c r="F361" s="85">
        <f t="shared" si="200"/>
        <v>231.57</v>
      </c>
      <c r="G361" s="44">
        <f t="shared" si="187"/>
        <v>124.49999999999999</v>
      </c>
      <c r="H361" s="44">
        <f t="shared" si="188"/>
        <v>23.330344459332842</v>
      </c>
    </row>
    <row r="362" spans="1:8">
      <c r="A362" s="43">
        <v>343</v>
      </c>
      <c r="B362" s="22" t="s">
        <v>185</v>
      </c>
      <c r="C362" s="85">
        <f>SUM(C363:C365)</f>
        <v>992.57</v>
      </c>
      <c r="D362" s="85">
        <f>SUM(D363:D364)</f>
        <v>0</v>
      </c>
      <c r="E362" s="85">
        <f t="shared" ref="E362" si="201">SUM(E363:E364)</f>
        <v>186</v>
      </c>
      <c r="F362" s="85">
        <f>SUM(F363:F365)</f>
        <v>231.57</v>
      </c>
      <c r="G362" s="44">
        <f t="shared" si="187"/>
        <v>124.49999999999999</v>
      </c>
      <c r="H362" s="44">
        <f t="shared" si="188"/>
        <v>23.330344459332842</v>
      </c>
    </row>
    <row r="363" spans="1:8">
      <c r="A363" s="74">
        <v>3431</v>
      </c>
      <c r="B363" s="29" t="s">
        <v>186</v>
      </c>
      <c r="C363" s="79">
        <v>68.39</v>
      </c>
      <c r="D363" s="79">
        <v>0</v>
      </c>
      <c r="E363" s="79">
        <v>106</v>
      </c>
      <c r="F363" s="79">
        <v>142.84</v>
      </c>
      <c r="G363" s="44">
        <f t="shared" si="187"/>
        <v>134.75471698113208</v>
      </c>
      <c r="H363" s="44">
        <f t="shared" si="188"/>
        <v>208.86094458254129</v>
      </c>
    </row>
    <row r="364" spans="1:8" ht="30">
      <c r="A364" s="74">
        <v>3432</v>
      </c>
      <c r="B364" s="29" t="s">
        <v>187</v>
      </c>
      <c r="C364" s="79">
        <v>32.729999999999997</v>
      </c>
      <c r="D364" s="79">
        <v>0</v>
      </c>
      <c r="E364" s="79">
        <v>80</v>
      </c>
      <c r="F364" s="79">
        <v>88.73</v>
      </c>
      <c r="G364" s="44">
        <f t="shared" si="187"/>
        <v>110.91250000000001</v>
      </c>
      <c r="H364" s="44">
        <f t="shared" si="188"/>
        <v>271.09685304002448</v>
      </c>
    </row>
    <row r="365" spans="1:8">
      <c r="A365" s="74">
        <v>3433</v>
      </c>
      <c r="B365" s="29" t="s">
        <v>188</v>
      </c>
      <c r="C365" s="79">
        <v>891.45</v>
      </c>
      <c r="D365" s="79">
        <v>0</v>
      </c>
      <c r="E365" s="79">
        <v>0</v>
      </c>
      <c r="F365" s="79">
        <v>0</v>
      </c>
      <c r="G365" s="44" t="e">
        <f t="shared" si="187"/>
        <v>#DIV/0!</v>
      </c>
      <c r="H365" s="44">
        <f t="shared" si="188"/>
        <v>0</v>
      </c>
    </row>
    <row r="366" spans="1:8">
      <c r="A366" s="43">
        <v>35</v>
      </c>
      <c r="B366" s="22" t="s">
        <v>189</v>
      </c>
      <c r="C366" s="41">
        <f t="shared" ref="C366" si="202">C367+C369</f>
        <v>0</v>
      </c>
      <c r="D366" s="41">
        <f>D367+D369</f>
        <v>0</v>
      </c>
      <c r="E366" s="41">
        <f t="shared" ref="E366:F366" si="203">E367+E369</f>
        <v>0</v>
      </c>
      <c r="F366" s="41">
        <f t="shared" si="203"/>
        <v>0</v>
      </c>
      <c r="G366" s="44" t="e">
        <f t="shared" si="187"/>
        <v>#DIV/0!</v>
      </c>
      <c r="H366" s="44" t="e">
        <f t="shared" si="188"/>
        <v>#DIV/0!</v>
      </c>
    </row>
    <row r="367" spans="1:8" s="50" customFormat="1" ht="30">
      <c r="A367" s="43">
        <v>352</v>
      </c>
      <c r="B367" s="22" t="s">
        <v>278</v>
      </c>
      <c r="C367" s="41">
        <f t="shared" ref="C367" si="204">SUM(C368)</f>
        <v>0</v>
      </c>
      <c r="D367" s="41">
        <f>SUM(D368)</f>
        <v>0</v>
      </c>
      <c r="E367" s="41">
        <f t="shared" ref="E367:F367" si="205">SUM(E368)</f>
        <v>0</v>
      </c>
      <c r="F367" s="41">
        <f t="shared" si="205"/>
        <v>0</v>
      </c>
      <c r="G367" s="44" t="e">
        <f t="shared" si="187"/>
        <v>#DIV/0!</v>
      </c>
      <c r="H367" s="44" t="e">
        <f t="shared" si="188"/>
        <v>#DIV/0!</v>
      </c>
    </row>
    <row r="368" spans="1:8" s="13" customFormat="1" ht="15" customHeight="1">
      <c r="A368" s="63">
        <v>3522</v>
      </c>
      <c r="B368" s="39" t="s">
        <v>278</v>
      </c>
      <c r="C368" s="64">
        <v>0</v>
      </c>
      <c r="D368" s="64">
        <v>0</v>
      </c>
      <c r="E368" s="64">
        <v>0</v>
      </c>
      <c r="F368" s="64">
        <v>0</v>
      </c>
      <c r="G368" s="44" t="e">
        <f t="shared" si="187"/>
        <v>#DIV/0!</v>
      </c>
      <c r="H368" s="44" t="e">
        <f t="shared" si="188"/>
        <v>#DIV/0!</v>
      </c>
    </row>
    <row r="369" spans="1:8">
      <c r="A369" s="43">
        <v>353</v>
      </c>
      <c r="B369" s="22" t="s">
        <v>189</v>
      </c>
      <c r="C369" s="41">
        <f t="shared" ref="C369" si="206">C370</f>
        <v>0</v>
      </c>
      <c r="D369" s="41">
        <f>D370</f>
        <v>0</v>
      </c>
      <c r="E369" s="41">
        <f t="shared" ref="E369:F369" si="207">E370</f>
        <v>0</v>
      </c>
      <c r="F369" s="41">
        <f t="shared" si="207"/>
        <v>0</v>
      </c>
      <c r="G369" s="44" t="e">
        <f t="shared" si="187"/>
        <v>#DIV/0!</v>
      </c>
      <c r="H369" s="44" t="e">
        <f t="shared" si="188"/>
        <v>#DIV/0!</v>
      </c>
    </row>
    <row r="370" spans="1:8">
      <c r="A370" s="63">
        <v>3531</v>
      </c>
      <c r="B370" s="39" t="s">
        <v>274</v>
      </c>
      <c r="C370" s="79">
        <v>0</v>
      </c>
      <c r="D370" s="79">
        <v>0</v>
      </c>
      <c r="E370" s="79">
        <v>0</v>
      </c>
      <c r="F370" s="79">
        <v>0</v>
      </c>
      <c r="G370" s="44" t="e">
        <f t="shared" si="187"/>
        <v>#DIV/0!</v>
      </c>
      <c r="H370" s="44" t="e">
        <f t="shared" si="188"/>
        <v>#DIV/0!</v>
      </c>
    </row>
    <row r="371" spans="1:8" ht="18.75" customHeight="1">
      <c r="A371" s="43">
        <v>36</v>
      </c>
      <c r="B371" s="22" t="s">
        <v>190</v>
      </c>
      <c r="C371" s="85">
        <f t="shared" ref="C371:C372" si="208">C372</f>
        <v>0</v>
      </c>
      <c r="D371" s="85">
        <f>D372</f>
        <v>0</v>
      </c>
      <c r="E371" s="85">
        <f t="shared" ref="E371:F372" si="209">E372</f>
        <v>42729</v>
      </c>
      <c r="F371" s="85">
        <f t="shared" si="209"/>
        <v>42729</v>
      </c>
      <c r="G371" s="44">
        <f t="shared" si="187"/>
        <v>100</v>
      </c>
      <c r="H371" s="44" t="e">
        <f t="shared" si="188"/>
        <v>#DIV/0!</v>
      </c>
    </row>
    <row r="372" spans="1:8">
      <c r="A372" s="150">
        <v>362</v>
      </c>
      <c r="B372" s="152" t="s">
        <v>407</v>
      </c>
      <c r="C372" s="85">
        <f t="shared" si="208"/>
        <v>0</v>
      </c>
      <c r="D372" s="85">
        <f>D373</f>
        <v>0</v>
      </c>
      <c r="E372" s="85">
        <f t="shared" si="209"/>
        <v>42729</v>
      </c>
      <c r="F372" s="85">
        <f t="shared" si="209"/>
        <v>42729</v>
      </c>
      <c r="G372" s="44">
        <f t="shared" si="187"/>
        <v>100</v>
      </c>
      <c r="H372" s="44" t="e">
        <f t="shared" si="188"/>
        <v>#DIV/0!</v>
      </c>
    </row>
    <row r="373" spans="1:8">
      <c r="A373" s="59">
        <v>3621</v>
      </c>
      <c r="B373" s="153" t="s">
        <v>407</v>
      </c>
      <c r="C373" s="79">
        <v>0</v>
      </c>
      <c r="D373" s="79">
        <v>0</v>
      </c>
      <c r="E373" s="79">
        <v>42729</v>
      </c>
      <c r="F373" s="79">
        <v>42729</v>
      </c>
      <c r="G373" s="44">
        <f t="shared" si="187"/>
        <v>100</v>
      </c>
      <c r="H373" s="44" t="e">
        <f t="shared" si="188"/>
        <v>#DIV/0!</v>
      </c>
    </row>
    <row r="374" spans="1:8">
      <c r="A374" s="27">
        <v>369</v>
      </c>
      <c r="B374" s="26" t="s">
        <v>101</v>
      </c>
      <c r="C374" s="85">
        <f>SUM(C375)</f>
        <v>0</v>
      </c>
      <c r="D374" s="85">
        <f t="shared" ref="D374:F374" si="210">SUM(D375)</f>
        <v>0</v>
      </c>
      <c r="E374" s="85">
        <f t="shared" si="210"/>
        <v>0</v>
      </c>
      <c r="F374" s="85">
        <f t="shared" si="210"/>
        <v>0</v>
      </c>
      <c r="G374" s="44" t="e">
        <f t="shared" si="187"/>
        <v>#DIV/0!</v>
      </c>
      <c r="H374" s="44" t="e">
        <f t="shared" si="188"/>
        <v>#DIV/0!</v>
      </c>
    </row>
    <row r="375" spans="1:8">
      <c r="A375" s="31">
        <v>3691</v>
      </c>
      <c r="B375" s="32" t="s">
        <v>102</v>
      </c>
      <c r="C375" s="79">
        <v>0</v>
      </c>
      <c r="D375" s="79">
        <v>0</v>
      </c>
      <c r="E375" s="79">
        <v>0</v>
      </c>
      <c r="F375" s="79">
        <v>0</v>
      </c>
      <c r="G375" s="44" t="e">
        <f t="shared" si="187"/>
        <v>#DIV/0!</v>
      </c>
      <c r="H375" s="44" t="e">
        <f t="shared" si="188"/>
        <v>#DIV/0!</v>
      </c>
    </row>
    <row r="376" spans="1:8" ht="30">
      <c r="A376" s="27">
        <v>37</v>
      </c>
      <c r="B376" s="34" t="s">
        <v>194</v>
      </c>
      <c r="C376" s="85">
        <f>C377</f>
        <v>1397.87</v>
      </c>
      <c r="D376" s="85">
        <f t="shared" ref="D376:E376" si="211">D377</f>
        <v>0</v>
      </c>
      <c r="E376" s="85">
        <f t="shared" si="211"/>
        <v>0</v>
      </c>
      <c r="F376" s="85">
        <f>F377</f>
        <v>0</v>
      </c>
      <c r="G376" s="44" t="e">
        <f t="shared" si="187"/>
        <v>#DIV/0!</v>
      </c>
      <c r="H376" s="44">
        <f t="shared" si="188"/>
        <v>0</v>
      </c>
    </row>
    <row r="377" spans="1:8">
      <c r="A377" s="27">
        <v>372</v>
      </c>
      <c r="B377" s="26" t="s">
        <v>241</v>
      </c>
      <c r="C377" s="85">
        <f>SUM(C378)</f>
        <v>1397.87</v>
      </c>
      <c r="D377" s="85">
        <f t="shared" ref="D377:E377" si="212">SUM(D378)</f>
        <v>0</v>
      </c>
      <c r="E377" s="85">
        <f t="shared" si="212"/>
        <v>0</v>
      </c>
      <c r="F377" s="85">
        <f>SUM(F378)</f>
        <v>0</v>
      </c>
      <c r="G377" s="44" t="e">
        <f t="shared" si="187"/>
        <v>#DIV/0!</v>
      </c>
      <c r="H377" s="44">
        <f t="shared" si="188"/>
        <v>0</v>
      </c>
    </row>
    <row r="378" spans="1:8">
      <c r="A378" s="31">
        <v>3721</v>
      </c>
      <c r="B378" s="32" t="s">
        <v>242</v>
      </c>
      <c r="C378" s="79">
        <v>1397.87</v>
      </c>
      <c r="D378" s="79">
        <v>0</v>
      </c>
      <c r="E378" s="79">
        <v>0</v>
      </c>
      <c r="F378" s="79">
        <v>0</v>
      </c>
      <c r="G378" s="44" t="e">
        <f t="shared" si="187"/>
        <v>#DIV/0!</v>
      </c>
      <c r="H378" s="44">
        <f t="shared" si="188"/>
        <v>0</v>
      </c>
    </row>
    <row r="379" spans="1:8">
      <c r="A379" s="27">
        <v>38</v>
      </c>
      <c r="B379" s="26" t="s">
        <v>196</v>
      </c>
      <c r="C379" s="85">
        <f>C380</f>
        <v>0</v>
      </c>
      <c r="D379" s="85">
        <f t="shared" ref="D379:F380" si="213">D380</f>
        <v>0</v>
      </c>
      <c r="E379" s="85">
        <f t="shared" si="213"/>
        <v>0</v>
      </c>
      <c r="F379" s="85">
        <f t="shared" si="213"/>
        <v>0</v>
      </c>
      <c r="G379" s="44" t="e">
        <f t="shared" si="187"/>
        <v>#DIV/0!</v>
      </c>
      <c r="H379" s="44" t="e">
        <f t="shared" si="188"/>
        <v>#DIV/0!</v>
      </c>
    </row>
    <row r="380" spans="1:8">
      <c r="A380" s="27">
        <v>381</v>
      </c>
      <c r="B380" s="26" t="s">
        <v>118</v>
      </c>
      <c r="C380" s="85">
        <f>C381</f>
        <v>0</v>
      </c>
      <c r="D380" s="85">
        <f t="shared" si="213"/>
        <v>0</v>
      </c>
      <c r="E380" s="85">
        <f t="shared" si="213"/>
        <v>0</v>
      </c>
      <c r="F380" s="85">
        <f t="shared" si="213"/>
        <v>0</v>
      </c>
      <c r="G380" s="44" t="e">
        <f t="shared" si="187"/>
        <v>#DIV/0!</v>
      </c>
      <c r="H380" s="44" t="e">
        <f t="shared" si="188"/>
        <v>#DIV/0!</v>
      </c>
    </row>
    <row r="381" spans="1:8">
      <c r="A381" s="31">
        <v>3812</v>
      </c>
      <c r="B381" s="32" t="s">
        <v>198</v>
      </c>
      <c r="C381" s="79">
        <v>0</v>
      </c>
      <c r="D381" s="79">
        <v>0</v>
      </c>
      <c r="E381" s="79">
        <v>0</v>
      </c>
      <c r="F381" s="79">
        <v>0</v>
      </c>
      <c r="G381" s="44" t="e">
        <f t="shared" si="187"/>
        <v>#DIV/0!</v>
      </c>
      <c r="H381" s="44" t="e">
        <f t="shared" si="188"/>
        <v>#DIV/0!</v>
      </c>
    </row>
    <row r="382" spans="1:8">
      <c r="A382" s="27">
        <v>4</v>
      </c>
      <c r="B382" s="26" t="s">
        <v>200</v>
      </c>
      <c r="C382" s="85">
        <f t="shared" ref="C382" si="214">C383</f>
        <v>13026.6</v>
      </c>
      <c r="D382" s="85">
        <f>D383</f>
        <v>0</v>
      </c>
      <c r="E382" s="85">
        <f t="shared" ref="E382:F382" si="215">E383</f>
        <v>0</v>
      </c>
      <c r="F382" s="85">
        <f t="shared" si="215"/>
        <v>13835.48</v>
      </c>
      <c r="G382" s="44" t="e">
        <f t="shared" si="187"/>
        <v>#DIV/0!</v>
      </c>
      <c r="H382" s="44">
        <f t="shared" si="188"/>
        <v>106.20944835951053</v>
      </c>
    </row>
    <row r="383" spans="1:8">
      <c r="A383" s="27">
        <v>42</v>
      </c>
      <c r="B383" s="26" t="s">
        <v>205</v>
      </c>
      <c r="C383" s="85">
        <f>C384+C388</f>
        <v>13026.6</v>
      </c>
      <c r="D383" s="85">
        <f>D384+D388</f>
        <v>0</v>
      </c>
      <c r="E383" s="85">
        <f t="shared" ref="E383" si="216">E384+E388</f>
        <v>0</v>
      </c>
      <c r="F383" s="85">
        <f>F384+F388</f>
        <v>13835.48</v>
      </c>
      <c r="G383" s="44" t="e">
        <f t="shared" si="187"/>
        <v>#DIV/0!</v>
      </c>
      <c r="H383" s="44">
        <f t="shared" si="188"/>
        <v>106.20944835951053</v>
      </c>
    </row>
    <row r="384" spans="1:8">
      <c r="A384" s="27">
        <v>422</v>
      </c>
      <c r="B384" s="26" t="s">
        <v>206</v>
      </c>
      <c r="C384" s="85">
        <f>SUM(C385:C387)</f>
        <v>13026.6</v>
      </c>
      <c r="D384" s="85">
        <f>SUM(D385:D387)</f>
        <v>0</v>
      </c>
      <c r="E384" s="85">
        <f t="shared" ref="E384" si="217">SUM(E385:E387)</f>
        <v>0</v>
      </c>
      <c r="F384" s="85">
        <f>SUM(F385:F387)</f>
        <v>13356.34</v>
      </c>
      <c r="G384" s="44" t="e">
        <f t="shared" si="187"/>
        <v>#DIV/0!</v>
      </c>
      <c r="H384" s="44">
        <f t="shared" si="188"/>
        <v>102.53128214576329</v>
      </c>
    </row>
    <row r="385" spans="1:8">
      <c r="A385" s="31">
        <v>4221</v>
      </c>
      <c r="B385" s="32" t="s">
        <v>207</v>
      </c>
      <c r="C385" s="79">
        <v>13026.6</v>
      </c>
      <c r="D385" s="79">
        <v>0</v>
      </c>
      <c r="E385" s="79"/>
      <c r="F385" s="79">
        <v>10903.69</v>
      </c>
      <c r="G385" s="44" t="e">
        <f t="shared" si="187"/>
        <v>#DIV/0!</v>
      </c>
      <c r="H385" s="44">
        <f t="shared" si="188"/>
        <v>83.703268696359757</v>
      </c>
    </row>
    <row r="386" spans="1:8">
      <c r="A386" s="31">
        <v>4222</v>
      </c>
      <c r="B386" s="32" t="s">
        <v>208</v>
      </c>
      <c r="C386" s="79">
        <v>0</v>
      </c>
      <c r="D386" s="79">
        <v>0</v>
      </c>
      <c r="E386" s="79"/>
      <c r="F386" s="79">
        <v>0</v>
      </c>
      <c r="G386" s="44" t="e">
        <f t="shared" si="187"/>
        <v>#DIV/0!</v>
      </c>
      <c r="H386" s="44" t="e">
        <f t="shared" si="188"/>
        <v>#DIV/0!</v>
      </c>
    </row>
    <row r="387" spans="1:8">
      <c r="A387" s="31">
        <v>4227</v>
      </c>
      <c r="B387" s="32" t="s">
        <v>212</v>
      </c>
      <c r="C387" s="79">
        <v>0</v>
      </c>
      <c r="D387" s="79">
        <v>0</v>
      </c>
      <c r="E387" s="79"/>
      <c r="F387" s="79">
        <v>2452.65</v>
      </c>
      <c r="G387" s="44" t="e">
        <f t="shared" si="187"/>
        <v>#DIV/0!</v>
      </c>
      <c r="H387" s="44" t="e">
        <f t="shared" si="188"/>
        <v>#DIV/0!</v>
      </c>
    </row>
    <row r="388" spans="1:8">
      <c r="A388" s="43">
        <v>424</v>
      </c>
      <c r="B388" s="22" t="s">
        <v>215</v>
      </c>
      <c r="C388" s="85">
        <f t="shared" ref="C388" si="218">C389</f>
        <v>0</v>
      </c>
      <c r="D388" s="85">
        <f>D389</f>
        <v>0</v>
      </c>
      <c r="E388" s="85">
        <f t="shared" ref="E388:F388" si="219">E389</f>
        <v>0</v>
      </c>
      <c r="F388" s="85">
        <f t="shared" si="219"/>
        <v>479.14</v>
      </c>
      <c r="G388" s="44" t="e">
        <f t="shared" si="187"/>
        <v>#DIV/0!</v>
      </c>
      <c r="H388" s="44" t="e">
        <f t="shared" si="188"/>
        <v>#DIV/0!</v>
      </c>
    </row>
    <row r="389" spans="1:8">
      <c r="A389" s="74">
        <v>4241</v>
      </c>
      <c r="B389" s="29" t="s">
        <v>216</v>
      </c>
      <c r="C389" s="79">
        <v>0</v>
      </c>
      <c r="D389" s="79">
        <v>0</v>
      </c>
      <c r="E389" s="79">
        <v>0</v>
      </c>
      <c r="F389" s="79">
        <v>479.14</v>
      </c>
      <c r="G389" s="44" t="e">
        <f t="shared" si="187"/>
        <v>#DIV/0!</v>
      </c>
      <c r="H389" s="44" t="e">
        <f t="shared" si="188"/>
        <v>#DIV/0!</v>
      </c>
    </row>
    <row r="390" spans="1:8" s="13" customFormat="1" ht="15" customHeight="1">
      <c r="A390" s="36"/>
      <c r="B390" s="36" t="s">
        <v>142</v>
      </c>
      <c r="C390" s="82">
        <f>C391+C442</f>
        <v>55774.110000000008</v>
      </c>
      <c r="D390" s="82">
        <f>D391+D442</f>
        <v>0</v>
      </c>
      <c r="E390" s="82">
        <f>E391+E442</f>
        <v>0</v>
      </c>
      <c r="F390" s="82">
        <f>F391+F442</f>
        <v>0</v>
      </c>
      <c r="G390" s="103" t="e">
        <f>F390/E390*100</f>
        <v>#DIV/0!</v>
      </c>
      <c r="H390" s="103">
        <f>F390/C390*100</f>
        <v>0</v>
      </c>
    </row>
    <row r="391" spans="1:8" s="13" customFormat="1" ht="15" customHeight="1">
      <c r="A391" s="61">
        <v>3</v>
      </c>
      <c r="B391" s="26" t="s">
        <v>147</v>
      </c>
      <c r="C391" s="85">
        <f>C392+C399+C423+C427+C432+C439</f>
        <v>55774.110000000008</v>
      </c>
      <c r="D391" s="85">
        <f>D392+D399+D423+D427+D432+D439</f>
        <v>0</v>
      </c>
      <c r="E391" s="85">
        <f>E392+E399+E423+E427+E432+E439</f>
        <v>0</v>
      </c>
      <c r="F391" s="85">
        <f>F392+F399+F423+F427+F432+F439</f>
        <v>0</v>
      </c>
      <c r="G391" s="44" t="e">
        <f>F391/E391*100</f>
        <v>#DIV/0!</v>
      </c>
      <c r="H391" s="44">
        <f>F391/C391*100</f>
        <v>0</v>
      </c>
    </row>
    <row r="392" spans="1:8" s="13" customFormat="1" ht="15" customHeight="1">
      <c r="A392" s="61">
        <v>31</v>
      </c>
      <c r="B392" s="26" t="s">
        <v>223</v>
      </c>
      <c r="C392" s="85">
        <f>C393+C395+C397</f>
        <v>45450.3</v>
      </c>
      <c r="D392" s="85">
        <f>D393+D395+D397</f>
        <v>0</v>
      </c>
      <c r="E392" s="85">
        <f t="shared" ref="E392" si="220">E393+E395+E397</f>
        <v>0</v>
      </c>
      <c r="F392" s="85">
        <f>F393+F395+F397</f>
        <v>0</v>
      </c>
      <c r="G392" s="44" t="e">
        <f t="shared" ref="G392:G450" si="221">F392/E392*100</f>
        <v>#DIV/0!</v>
      </c>
      <c r="H392" s="44">
        <f t="shared" ref="H392:H426" si="222">F392/C392*100</f>
        <v>0</v>
      </c>
    </row>
    <row r="393" spans="1:8" s="13" customFormat="1" ht="15" customHeight="1">
      <c r="A393" s="61">
        <v>311</v>
      </c>
      <c r="B393" s="26" t="s">
        <v>150</v>
      </c>
      <c r="C393" s="85">
        <f t="shared" ref="C393" si="223">C394</f>
        <v>38664.01</v>
      </c>
      <c r="D393" s="85">
        <f>D394</f>
        <v>0</v>
      </c>
      <c r="E393" s="85">
        <f t="shared" ref="E393:F393" si="224">E394</f>
        <v>0</v>
      </c>
      <c r="F393" s="85">
        <f t="shared" si="224"/>
        <v>0</v>
      </c>
      <c r="G393" s="44" t="e">
        <f t="shared" si="221"/>
        <v>#DIV/0!</v>
      </c>
      <c r="H393" s="44">
        <f t="shared" si="222"/>
        <v>0</v>
      </c>
    </row>
    <row r="394" spans="1:8" s="13" customFormat="1" ht="15" customHeight="1">
      <c r="A394" s="40">
        <v>3111</v>
      </c>
      <c r="B394" s="39" t="s">
        <v>227</v>
      </c>
      <c r="C394" s="80">
        <v>38664.01</v>
      </c>
      <c r="D394" s="80">
        <v>0</v>
      </c>
      <c r="E394" s="80">
        <v>0</v>
      </c>
      <c r="F394" s="80"/>
      <c r="G394" s="44" t="e">
        <f t="shared" si="221"/>
        <v>#DIV/0!</v>
      </c>
      <c r="H394" s="44">
        <f t="shared" si="222"/>
        <v>0</v>
      </c>
    </row>
    <row r="395" spans="1:8" s="13" customFormat="1" ht="15" customHeight="1">
      <c r="A395" s="61">
        <v>312</v>
      </c>
      <c r="B395" s="62" t="s">
        <v>152</v>
      </c>
      <c r="C395" s="85">
        <f>SUM(C396)</f>
        <v>480</v>
      </c>
      <c r="D395" s="85">
        <v>0</v>
      </c>
      <c r="E395" s="85">
        <v>0</v>
      </c>
      <c r="F395" s="85">
        <f>SUM(F396)</f>
        <v>0</v>
      </c>
      <c r="G395" s="44" t="e">
        <f t="shared" si="221"/>
        <v>#DIV/0!</v>
      </c>
      <c r="H395" s="44">
        <f t="shared" si="222"/>
        <v>0</v>
      </c>
    </row>
    <row r="396" spans="1:8" s="13" customFormat="1" ht="15" customHeight="1">
      <c r="A396" s="40">
        <v>3121</v>
      </c>
      <c r="B396" s="39" t="s">
        <v>152</v>
      </c>
      <c r="C396" s="80">
        <v>480</v>
      </c>
      <c r="D396" s="80">
        <v>0</v>
      </c>
      <c r="E396" s="80">
        <v>0</v>
      </c>
      <c r="F396" s="80"/>
      <c r="G396" s="44" t="e">
        <f t="shared" si="221"/>
        <v>#DIV/0!</v>
      </c>
      <c r="H396" s="44">
        <f t="shared" si="222"/>
        <v>0</v>
      </c>
    </row>
    <row r="397" spans="1:8" s="13" customFormat="1" ht="15" customHeight="1">
      <c r="A397" s="61">
        <v>313</v>
      </c>
      <c r="B397" s="62" t="s">
        <v>153</v>
      </c>
      <c r="C397" s="85">
        <f t="shared" ref="C397" si="225">C398</f>
        <v>6306.29</v>
      </c>
      <c r="D397" s="85">
        <f>D398</f>
        <v>0</v>
      </c>
      <c r="E397" s="85">
        <f t="shared" ref="E397:F397" si="226">E398</f>
        <v>0</v>
      </c>
      <c r="F397" s="85">
        <f t="shared" si="226"/>
        <v>0</v>
      </c>
      <c r="G397" s="44" t="e">
        <f t="shared" si="221"/>
        <v>#DIV/0!</v>
      </c>
      <c r="H397" s="44">
        <f t="shared" si="222"/>
        <v>0</v>
      </c>
    </row>
    <row r="398" spans="1:8" s="13" customFormat="1" ht="15" customHeight="1">
      <c r="A398" s="40">
        <v>3132</v>
      </c>
      <c r="B398" s="39" t="s">
        <v>154</v>
      </c>
      <c r="C398" s="80">
        <v>6306.29</v>
      </c>
      <c r="D398" s="80">
        <v>0</v>
      </c>
      <c r="E398" s="80">
        <v>0</v>
      </c>
      <c r="F398" s="80"/>
      <c r="G398" s="44" t="e">
        <f t="shared" si="221"/>
        <v>#DIV/0!</v>
      </c>
      <c r="H398" s="44">
        <f t="shared" si="222"/>
        <v>0</v>
      </c>
    </row>
    <row r="399" spans="1:8" s="13" customFormat="1" ht="15" customHeight="1">
      <c r="A399" s="61">
        <v>32</v>
      </c>
      <c r="B399" s="26" t="s">
        <v>155</v>
      </c>
      <c r="C399" s="85">
        <f>C400+C404+C408+C418+C416</f>
        <v>10135.740000000002</v>
      </c>
      <c r="D399" s="85">
        <f>D400+D404+D408+D418+D416</f>
        <v>0</v>
      </c>
      <c r="E399" s="85">
        <f>E400+E404+E408+E418+E416</f>
        <v>0</v>
      </c>
      <c r="F399" s="85">
        <f>F400+F404+F408+F418+F416</f>
        <v>0</v>
      </c>
      <c r="G399" s="44" t="e">
        <f t="shared" si="221"/>
        <v>#DIV/0!</v>
      </c>
      <c r="H399" s="44">
        <f t="shared" si="222"/>
        <v>0</v>
      </c>
    </row>
    <row r="400" spans="1:8" s="13" customFormat="1" ht="15" customHeight="1">
      <c r="A400" s="61">
        <v>321</v>
      </c>
      <c r="B400" s="62" t="s">
        <v>156</v>
      </c>
      <c r="C400" s="85">
        <f t="shared" ref="C400" si="227">SUM(C401:C403)</f>
        <v>4965.51</v>
      </c>
      <c r="D400" s="85">
        <f>SUM(D401:D403)</f>
        <v>0</v>
      </c>
      <c r="E400" s="85">
        <f t="shared" ref="E400:F400" si="228">SUM(E401:E403)</f>
        <v>0</v>
      </c>
      <c r="F400" s="85">
        <f t="shared" si="228"/>
        <v>0</v>
      </c>
      <c r="G400" s="44" t="e">
        <f t="shared" si="221"/>
        <v>#DIV/0!</v>
      </c>
      <c r="H400" s="44">
        <f t="shared" si="222"/>
        <v>0</v>
      </c>
    </row>
    <row r="401" spans="1:8" s="13" customFormat="1" ht="15" customHeight="1">
      <c r="A401" s="40">
        <v>3211</v>
      </c>
      <c r="B401" s="39" t="s">
        <v>157</v>
      </c>
      <c r="C401" s="80">
        <v>2093.88</v>
      </c>
      <c r="D401" s="80">
        <v>0</v>
      </c>
      <c r="E401" s="80">
        <v>0</v>
      </c>
      <c r="F401" s="80"/>
      <c r="G401" s="44" t="e">
        <f t="shared" si="221"/>
        <v>#DIV/0!</v>
      </c>
      <c r="H401" s="44">
        <f t="shared" si="222"/>
        <v>0</v>
      </c>
    </row>
    <row r="402" spans="1:8" s="13" customFormat="1" ht="15" customHeight="1">
      <c r="A402" s="40">
        <v>3212</v>
      </c>
      <c r="B402" s="39" t="s">
        <v>158</v>
      </c>
      <c r="C402" s="80">
        <v>221.23</v>
      </c>
      <c r="D402" s="80">
        <v>0</v>
      </c>
      <c r="E402" s="80">
        <v>0</v>
      </c>
      <c r="F402" s="80"/>
      <c r="G402" s="44" t="e">
        <f t="shared" si="221"/>
        <v>#DIV/0!</v>
      </c>
      <c r="H402" s="44">
        <f t="shared" si="222"/>
        <v>0</v>
      </c>
    </row>
    <row r="403" spans="1:8" s="13" customFormat="1" ht="15" customHeight="1">
      <c r="A403" s="40">
        <v>3213</v>
      </c>
      <c r="B403" s="39" t="s">
        <v>159</v>
      </c>
      <c r="C403" s="80">
        <v>2650.4</v>
      </c>
      <c r="D403" s="80">
        <v>0</v>
      </c>
      <c r="E403" s="80">
        <v>0</v>
      </c>
      <c r="F403" s="80"/>
      <c r="G403" s="44" t="e">
        <f t="shared" si="221"/>
        <v>#DIV/0!</v>
      </c>
      <c r="H403" s="44">
        <f t="shared" si="222"/>
        <v>0</v>
      </c>
    </row>
    <row r="404" spans="1:8" s="13" customFormat="1" ht="15" customHeight="1">
      <c r="A404" s="61">
        <v>322</v>
      </c>
      <c r="B404" s="62" t="s">
        <v>161</v>
      </c>
      <c r="C404" s="85">
        <f t="shared" ref="C404" si="229">SUM(C405:C407)</f>
        <v>0</v>
      </c>
      <c r="D404" s="80">
        <v>0</v>
      </c>
      <c r="E404" s="85">
        <f t="shared" ref="E404:F404" si="230">SUM(E405:E407)</f>
        <v>0</v>
      </c>
      <c r="F404" s="85">
        <f t="shared" si="230"/>
        <v>0</v>
      </c>
      <c r="G404" s="44" t="e">
        <f t="shared" si="221"/>
        <v>#DIV/0!</v>
      </c>
      <c r="H404" s="44" t="e">
        <f t="shared" si="222"/>
        <v>#DIV/0!</v>
      </c>
    </row>
    <row r="405" spans="1:8" s="13" customFormat="1" ht="15" customHeight="1">
      <c r="A405" s="40">
        <v>3221</v>
      </c>
      <c r="B405" s="75" t="s">
        <v>162</v>
      </c>
      <c r="C405" s="80">
        <v>0</v>
      </c>
      <c r="D405" s="80">
        <v>0</v>
      </c>
      <c r="E405" s="80">
        <v>0</v>
      </c>
      <c r="F405" s="80">
        <v>0</v>
      </c>
      <c r="G405" s="44" t="e">
        <f t="shared" si="221"/>
        <v>#DIV/0!</v>
      </c>
      <c r="H405" s="44" t="e">
        <f t="shared" si="222"/>
        <v>#DIV/0!</v>
      </c>
    </row>
    <row r="406" spans="1:8" s="13" customFormat="1" ht="15" customHeight="1">
      <c r="A406" s="40">
        <v>3224</v>
      </c>
      <c r="B406" s="39" t="s">
        <v>243</v>
      </c>
      <c r="C406" s="80">
        <v>0</v>
      </c>
      <c r="D406" s="80">
        <v>0</v>
      </c>
      <c r="E406" s="80">
        <v>0</v>
      </c>
      <c r="F406" s="80">
        <v>0</v>
      </c>
      <c r="G406" s="44" t="e">
        <f t="shared" si="221"/>
        <v>#DIV/0!</v>
      </c>
      <c r="H406" s="44" t="e">
        <f t="shared" si="222"/>
        <v>#DIV/0!</v>
      </c>
    </row>
    <row r="407" spans="1:8" s="13" customFormat="1" ht="15" customHeight="1">
      <c r="A407" s="40">
        <v>3225</v>
      </c>
      <c r="B407" s="39" t="s">
        <v>277</v>
      </c>
      <c r="C407" s="80">
        <v>0</v>
      </c>
      <c r="D407" s="80">
        <v>0</v>
      </c>
      <c r="E407" s="80">
        <v>0</v>
      </c>
      <c r="F407" s="80">
        <v>0</v>
      </c>
      <c r="G407" s="44" t="e">
        <f t="shared" si="221"/>
        <v>#DIV/0!</v>
      </c>
      <c r="H407" s="44" t="e">
        <f t="shared" si="222"/>
        <v>#DIV/0!</v>
      </c>
    </row>
    <row r="408" spans="1:8" s="13" customFormat="1" ht="15" customHeight="1">
      <c r="A408" s="61">
        <v>323</v>
      </c>
      <c r="B408" s="62" t="s">
        <v>167</v>
      </c>
      <c r="C408" s="85">
        <f t="shared" ref="C408" si="231">SUM(C410:C415)</f>
        <v>3960.12</v>
      </c>
      <c r="D408" s="85">
        <f>SUM(D410:D415)</f>
        <v>0</v>
      </c>
      <c r="E408" s="85">
        <f t="shared" ref="E408:F408" si="232">SUM(E410:E415)</f>
        <v>0</v>
      </c>
      <c r="F408" s="85">
        <f t="shared" si="232"/>
        <v>0</v>
      </c>
      <c r="G408" s="44" t="e">
        <f t="shared" si="221"/>
        <v>#DIV/0!</v>
      </c>
      <c r="H408" s="44">
        <f t="shared" si="222"/>
        <v>0</v>
      </c>
    </row>
    <row r="409" spans="1:8" s="13" customFormat="1" ht="15" customHeight="1">
      <c r="A409" s="40">
        <v>3231</v>
      </c>
      <c r="B409" s="75" t="s">
        <v>168</v>
      </c>
      <c r="C409" s="80">
        <v>0</v>
      </c>
      <c r="D409" s="80">
        <v>0</v>
      </c>
      <c r="E409" s="80">
        <v>0</v>
      </c>
      <c r="F409" s="80"/>
      <c r="G409" s="44" t="e">
        <f t="shared" si="221"/>
        <v>#DIV/0!</v>
      </c>
      <c r="H409" s="44" t="e">
        <f t="shared" si="222"/>
        <v>#DIV/0!</v>
      </c>
    </row>
    <row r="410" spans="1:8" s="13" customFormat="1" ht="15" customHeight="1">
      <c r="A410" s="40">
        <v>3233</v>
      </c>
      <c r="B410" s="39" t="s">
        <v>170</v>
      </c>
      <c r="C410" s="80">
        <v>1313.7</v>
      </c>
      <c r="D410" s="80">
        <v>0</v>
      </c>
      <c r="E410" s="80">
        <v>0</v>
      </c>
      <c r="F410" s="80"/>
      <c r="G410" s="44" t="e">
        <f t="shared" si="221"/>
        <v>#DIV/0!</v>
      </c>
      <c r="H410" s="44">
        <f t="shared" si="222"/>
        <v>0</v>
      </c>
    </row>
    <row r="411" spans="1:8" s="13" customFormat="1" ht="15" customHeight="1">
      <c r="A411" s="40">
        <v>3234</v>
      </c>
      <c r="B411" s="39" t="s">
        <v>171</v>
      </c>
      <c r="C411" s="80">
        <v>103.11</v>
      </c>
      <c r="D411" s="80">
        <v>0</v>
      </c>
      <c r="E411" s="80">
        <v>0</v>
      </c>
      <c r="F411" s="80"/>
      <c r="G411" s="44" t="e">
        <f t="shared" si="221"/>
        <v>#DIV/0!</v>
      </c>
      <c r="H411" s="44">
        <f t="shared" si="222"/>
        <v>0</v>
      </c>
    </row>
    <row r="412" spans="1:8" s="13" customFormat="1" ht="15" customHeight="1">
      <c r="A412" s="40">
        <v>3235</v>
      </c>
      <c r="B412" s="39" t="s">
        <v>172</v>
      </c>
      <c r="C412" s="80">
        <v>310.60000000000002</v>
      </c>
      <c r="D412" s="80">
        <v>0</v>
      </c>
      <c r="E412" s="80">
        <v>0</v>
      </c>
      <c r="F412" s="80"/>
      <c r="G412" s="44" t="e">
        <f t="shared" si="221"/>
        <v>#DIV/0!</v>
      </c>
      <c r="H412" s="44">
        <f t="shared" si="222"/>
        <v>0</v>
      </c>
    </row>
    <row r="413" spans="1:8" s="13" customFormat="1" ht="15" customHeight="1">
      <c r="A413" s="40">
        <v>3237</v>
      </c>
      <c r="B413" s="39" t="s">
        <v>174</v>
      </c>
      <c r="C413" s="80">
        <v>1986.25</v>
      </c>
      <c r="D413" s="80">
        <v>0</v>
      </c>
      <c r="E413" s="80">
        <v>0</v>
      </c>
      <c r="F413" s="80"/>
      <c r="G413" s="44" t="e">
        <f t="shared" si="221"/>
        <v>#DIV/0!</v>
      </c>
      <c r="H413" s="44">
        <f t="shared" si="222"/>
        <v>0</v>
      </c>
    </row>
    <row r="414" spans="1:8" s="13" customFormat="1" ht="15" customHeight="1">
      <c r="A414" s="40">
        <v>3238</v>
      </c>
      <c r="B414" s="39" t="s">
        <v>175</v>
      </c>
      <c r="C414" s="80">
        <v>0</v>
      </c>
      <c r="D414" s="80">
        <v>0</v>
      </c>
      <c r="E414" s="80">
        <v>0</v>
      </c>
      <c r="F414" s="80"/>
      <c r="G414" s="44" t="e">
        <f t="shared" si="221"/>
        <v>#DIV/0!</v>
      </c>
      <c r="H414" s="44" t="e">
        <f t="shared" si="222"/>
        <v>#DIV/0!</v>
      </c>
    </row>
    <row r="415" spans="1:8" s="13" customFormat="1" ht="15" customHeight="1">
      <c r="A415" s="40">
        <v>3239</v>
      </c>
      <c r="B415" s="39" t="s">
        <v>176</v>
      </c>
      <c r="C415" s="80">
        <v>246.46</v>
      </c>
      <c r="D415" s="80">
        <v>0</v>
      </c>
      <c r="E415" s="80">
        <v>0</v>
      </c>
      <c r="F415" s="80"/>
      <c r="G415" s="44" t="e">
        <f t="shared" si="221"/>
        <v>#DIV/0!</v>
      </c>
      <c r="H415" s="44">
        <f t="shared" si="222"/>
        <v>0</v>
      </c>
    </row>
    <row r="416" spans="1:8">
      <c r="A416" s="27">
        <v>324</v>
      </c>
      <c r="B416" s="26" t="s">
        <v>177</v>
      </c>
      <c r="C416" s="85">
        <f t="shared" ref="C416" si="233">C417</f>
        <v>0</v>
      </c>
      <c r="D416" s="85">
        <f>D417</f>
        <v>0</v>
      </c>
      <c r="E416" s="85">
        <f t="shared" ref="E416:F416" si="234">E417</f>
        <v>0</v>
      </c>
      <c r="F416" s="85">
        <f t="shared" si="234"/>
        <v>0</v>
      </c>
      <c r="G416" s="44" t="e">
        <f t="shared" si="221"/>
        <v>#DIV/0!</v>
      </c>
      <c r="H416" s="44" t="e">
        <f t="shared" si="222"/>
        <v>#DIV/0!</v>
      </c>
    </row>
    <row r="417" spans="1:8">
      <c r="A417" s="31">
        <v>3241</v>
      </c>
      <c r="B417" s="32" t="s">
        <v>177</v>
      </c>
      <c r="C417" s="79">
        <v>0</v>
      </c>
      <c r="D417" s="79">
        <v>0</v>
      </c>
      <c r="E417" s="79">
        <v>0</v>
      </c>
      <c r="F417" s="79"/>
      <c r="G417" s="44" t="e">
        <f t="shared" si="221"/>
        <v>#DIV/0!</v>
      </c>
      <c r="H417" s="44" t="e">
        <f t="shared" si="222"/>
        <v>#DIV/0!</v>
      </c>
    </row>
    <row r="418" spans="1:8" s="13" customFormat="1" ht="15" customHeight="1">
      <c r="A418" s="61">
        <v>329</v>
      </c>
      <c r="B418" s="62" t="s">
        <v>176</v>
      </c>
      <c r="C418" s="85">
        <f t="shared" ref="C418" si="235">SUM(C419:C422)</f>
        <v>1210.1100000000001</v>
      </c>
      <c r="D418" s="85">
        <f t="shared" ref="D418:E418" si="236">SUM(D419:D422)</f>
        <v>0</v>
      </c>
      <c r="E418" s="85">
        <f t="shared" si="236"/>
        <v>0</v>
      </c>
      <c r="F418" s="85">
        <f t="shared" ref="F418" si="237">SUM(F419:F422)</f>
        <v>0</v>
      </c>
      <c r="G418" s="44" t="e">
        <f t="shared" si="221"/>
        <v>#DIV/0!</v>
      </c>
      <c r="H418" s="44">
        <f t="shared" si="222"/>
        <v>0</v>
      </c>
    </row>
    <row r="419" spans="1:8" s="13" customFormat="1" ht="15" customHeight="1">
      <c r="A419" s="40">
        <v>3293</v>
      </c>
      <c r="B419" s="39" t="s">
        <v>180</v>
      </c>
      <c r="C419" s="80">
        <v>1117.21</v>
      </c>
      <c r="D419" s="80">
        <v>0</v>
      </c>
      <c r="E419" s="80">
        <v>0</v>
      </c>
      <c r="F419" s="80"/>
      <c r="G419" s="44" t="e">
        <f t="shared" si="221"/>
        <v>#DIV/0!</v>
      </c>
      <c r="H419" s="44">
        <f t="shared" si="222"/>
        <v>0</v>
      </c>
    </row>
    <row r="420" spans="1:8" s="13" customFormat="1" ht="15" customHeight="1">
      <c r="A420" s="40">
        <v>3294</v>
      </c>
      <c r="B420" s="39" t="s">
        <v>181</v>
      </c>
      <c r="C420" s="80">
        <v>0</v>
      </c>
      <c r="D420" s="80">
        <v>0</v>
      </c>
      <c r="E420" s="80">
        <v>0</v>
      </c>
      <c r="F420" s="80"/>
      <c r="G420" s="44" t="e">
        <f t="shared" si="221"/>
        <v>#DIV/0!</v>
      </c>
      <c r="H420" s="44" t="e">
        <f t="shared" si="222"/>
        <v>#DIV/0!</v>
      </c>
    </row>
    <row r="421" spans="1:8" s="13" customFormat="1" ht="15" customHeight="1">
      <c r="A421" s="40">
        <v>3295</v>
      </c>
      <c r="B421" s="39" t="s">
        <v>182</v>
      </c>
      <c r="C421" s="80">
        <v>0</v>
      </c>
      <c r="D421" s="80">
        <v>0</v>
      </c>
      <c r="E421" s="80">
        <v>0</v>
      </c>
      <c r="F421" s="80">
        <v>0</v>
      </c>
      <c r="G421" s="44" t="e">
        <f t="shared" si="221"/>
        <v>#DIV/0!</v>
      </c>
      <c r="H421" s="44" t="e">
        <f t="shared" si="222"/>
        <v>#DIV/0!</v>
      </c>
    </row>
    <row r="422" spans="1:8" s="13" customFormat="1" ht="15" customHeight="1">
      <c r="A422" s="40">
        <v>3299</v>
      </c>
      <c r="B422" s="39" t="s">
        <v>178</v>
      </c>
      <c r="C422" s="80">
        <v>92.9</v>
      </c>
      <c r="D422" s="80">
        <v>0</v>
      </c>
      <c r="E422" s="80">
        <v>0</v>
      </c>
      <c r="F422" s="80"/>
      <c r="G422" s="44" t="e">
        <f t="shared" si="221"/>
        <v>#DIV/0!</v>
      </c>
      <c r="H422" s="44">
        <f t="shared" si="222"/>
        <v>0</v>
      </c>
    </row>
    <row r="423" spans="1:8" s="13" customFormat="1" ht="15" customHeight="1">
      <c r="A423" s="22">
        <v>34</v>
      </c>
      <c r="B423" s="22" t="s">
        <v>184</v>
      </c>
      <c r="C423" s="85">
        <f t="shared" ref="C423" si="238">C424</f>
        <v>7.83</v>
      </c>
      <c r="D423" s="85">
        <f>D424</f>
        <v>0</v>
      </c>
      <c r="E423" s="85">
        <f t="shared" ref="E423:F423" si="239">E424</f>
        <v>0</v>
      </c>
      <c r="F423" s="85">
        <f t="shared" si="239"/>
        <v>0</v>
      </c>
      <c r="G423" s="44" t="e">
        <f t="shared" si="221"/>
        <v>#DIV/0!</v>
      </c>
      <c r="H423" s="44">
        <f t="shared" si="222"/>
        <v>0</v>
      </c>
    </row>
    <row r="424" spans="1:8" s="13" customFormat="1" ht="15" customHeight="1">
      <c r="A424" s="22">
        <v>343</v>
      </c>
      <c r="B424" s="22" t="s">
        <v>185</v>
      </c>
      <c r="C424" s="85">
        <f t="shared" ref="C424" si="240">SUM(C425:C426)</f>
        <v>7.83</v>
      </c>
      <c r="D424" s="85">
        <f>SUM(D425:D426)</f>
        <v>0</v>
      </c>
      <c r="E424" s="85">
        <f t="shared" ref="E424:F424" si="241">SUM(E425:E426)</f>
        <v>0</v>
      </c>
      <c r="F424" s="85">
        <f t="shared" si="241"/>
        <v>0</v>
      </c>
      <c r="G424" s="44" t="e">
        <f t="shared" si="221"/>
        <v>#DIV/0!</v>
      </c>
      <c r="H424" s="44">
        <f t="shared" si="222"/>
        <v>0</v>
      </c>
    </row>
    <row r="425" spans="1:8" s="13" customFormat="1" ht="15" customHeight="1">
      <c r="A425" s="29">
        <v>3431</v>
      </c>
      <c r="B425" s="29" t="s">
        <v>186</v>
      </c>
      <c r="C425" s="80">
        <v>0</v>
      </c>
      <c r="D425" s="80">
        <v>0</v>
      </c>
      <c r="E425" s="80">
        <v>0</v>
      </c>
      <c r="F425" s="80"/>
      <c r="G425" s="44" t="e">
        <f t="shared" si="221"/>
        <v>#DIV/0!</v>
      </c>
      <c r="H425" s="44" t="e">
        <f t="shared" si="222"/>
        <v>#DIV/0!</v>
      </c>
    </row>
    <row r="426" spans="1:8" s="13" customFormat="1" ht="15" customHeight="1">
      <c r="A426" s="29">
        <v>3432</v>
      </c>
      <c r="B426" s="29" t="s">
        <v>187</v>
      </c>
      <c r="C426" s="80">
        <v>7.83</v>
      </c>
      <c r="D426" s="80">
        <v>0</v>
      </c>
      <c r="E426" s="80">
        <v>0</v>
      </c>
      <c r="F426" s="80"/>
      <c r="G426" s="44" t="e">
        <f t="shared" si="221"/>
        <v>#DIV/0!</v>
      </c>
      <c r="H426" s="44">
        <f t="shared" si="222"/>
        <v>0</v>
      </c>
    </row>
    <row r="427" spans="1:8" s="66" customFormat="1" ht="15" customHeight="1">
      <c r="A427" s="61">
        <v>35</v>
      </c>
      <c r="B427" s="62" t="s">
        <v>235</v>
      </c>
      <c r="C427" s="85">
        <f>C428+C430</f>
        <v>0</v>
      </c>
      <c r="D427" s="85">
        <f t="shared" ref="D427:F427" si="242">D428+D430</f>
        <v>0</v>
      </c>
      <c r="E427" s="85">
        <f t="shared" si="242"/>
        <v>0</v>
      </c>
      <c r="F427" s="85">
        <f t="shared" si="242"/>
        <v>0</v>
      </c>
      <c r="G427" s="44" t="e">
        <f t="shared" si="221"/>
        <v>#DIV/0!</v>
      </c>
      <c r="H427" s="44" t="e">
        <f t="shared" ref="H427:H450" si="243">F427/C427</f>
        <v>#DIV/0!</v>
      </c>
    </row>
    <row r="428" spans="1:8" s="50" customFormat="1" ht="30">
      <c r="A428" s="43">
        <v>352</v>
      </c>
      <c r="B428" s="22" t="s">
        <v>278</v>
      </c>
      <c r="C428" s="41">
        <f t="shared" ref="C428:F428" si="244">SUM(C429)</f>
        <v>0</v>
      </c>
      <c r="D428" s="41">
        <f t="shared" si="244"/>
        <v>0</v>
      </c>
      <c r="E428" s="41">
        <f t="shared" si="244"/>
        <v>0</v>
      </c>
      <c r="F428" s="41">
        <f t="shared" si="244"/>
        <v>0</v>
      </c>
      <c r="G428" s="44" t="e">
        <f t="shared" si="221"/>
        <v>#DIV/0!</v>
      </c>
      <c r="H428" s="44" t="e">
        <f t="shared" si="243"/>
        <v>#DIV/0!</v>
      </c>
    </row>
    <row r="429" spans="1:8" s="13" customFormat="1" ht="15" customHeight="1">
      <c r="A429" s="63">
        <v>3522</v>
      </c>
      <c r="B429" s="39" t="s">
        <v>278</v>
      </c>
      <c r="C429" s="64">
        <v>0</v>
      </c>
      <c r="D429" s="64">
        <v>0</v>
      </c>
      <c r="E429" s="64">
        <v>0</v>
      </c>
      <c r="F429" s="64">
        <v>0</v>
      </c>
      <c r="G429" s="44" t="e">
        <f t="shared" si="221"/>
        <v>#DIV/0!</v>
      </c>
      <c r="H429" s="44" t="e">
        <f t="shared" si="243"/>
        <v>#DIV/0!</v>
      </c>
    </row>
    <row r="430" spans="1:8" s="66" customFormat="1" ht="29.25" customHeight="1">
      <c r="A430" s="76">
        <v>353</v>
      </c>
      <c r="B430" s="69" t="s">
        <v>244</v>
      </c>
      <c r="C430" s="85">
        <f>C431</f>
        <v>0</v>
      </c>
      <c r="D430" s="85">
        <f t="shared" ref="D430:F430" si="245">D431</f>
        <v>0</v>
      </c>
      <c r="E430" s="85">
        <f t="shared" si="245"/>
        <v>0</v>
      </c>
      <c r="F430" s="85">
        <f t="shared" si="245"/>
        <v>0</v>
      </c>
      <c r="G430" s="44" t="e">
        <f t="shared" si="221"/>
        <v>#DIV/0!</v>
      </c>
      <c r="H430" s="44" t="e">
        <f t="shared" si="243"/>
        <v>#DIV/0!</v>
      </c>
    </row>
    <row r="431" spans="1:8" s="13" customFormat="1" ht="15" customHeight="1">
      <c r="A431" s="63">
        <v>3531</v>
      </c>
      <c r="B431" s="39" t="s">
        <v>245</v>
      </c>
      <c r="C431" s="80"/>
      <c r="D431" s="80">
        <v>0</v>
      </c>
      <c r="E431" s="80"/>
      <c r="F431" s="80"/>
      <c r="G431" s="44" t="e">
        <f t="shared" si="221"/>
        <v>#DIV/0!</v>
      </c>
      <c r="H431" s="44" t="e">
        <f t="shared" si="243"/>
        <v>#DIV/0!</v>
      </c>
    </row>
    <row r="432" spans="1:8" s="66" customFormat="1" ht="15" customHeight="1">
      <c r="A432" s="61">
        <v>36</v>
      </c>
      <c r="B432" s="62" t="s">
        <v>190</v>
      </c>
      <c r="C432" s="85">
        <f>C433+C435</f>
        <v>0</v>
      </c>
      <c r="D432" s="85">
        <f t="shared" ref="D432:F432" si="246">D433+D435</f>
        <v>0</v>
      </c>
      <c r="E432" s="85">
        <f t="shared" si="246"/>
        <v>0</v>
      </c>
      <c r="F432" s="85">
        <f t="shared" si="246"/>
        <v>0</v>
      </c>
      <c r="G432" s="44" t="e">
        <f t="shared" si="221"/>
        <v>#DIV/0!</v>
      </c>
      <c r="H432" s="44" t="e">
        <f t="shared" si="243"/>
        <v>#DIV/0!</v>
      </c>
    </row>
    <row r="433" spans="1:8">
      <c r="A433" s="22">
        <v>361</v>
      </c>
      <c r="B433" s="22" t="s">
        <v>190</v>
      </c>
      <c r="C433" s="85">
        <f t="shared" ref="C433:F433" si="247">SUM(C434)</f>
        <v>0</v>
      </c>
      <c r="D433" s="85">
        <f t="shared" si="247"/>
        <v>0</v>
      </c>
      <c r="E433" s="85">
        <f t="shared" si="247"/>
        <v>0</v>
      </c>
      <c r="F433" s="85">
        <f t="shared" si="247"/>
        <v>0</v>
      </c>
      <c r="G433" s="44" t="e">
        <f t="shared" si="221"/>
        <v>#DIV/0!</v>
      </c>
      <c r="H433" s="44" t="e">
        <f t="shared" si="243"/>
        <v>#DIV/0!</v>
      </c>
    </row>
    <row r="434" spans="1:8">
      <c r="A434" s="59">
        <v>3611</v>
      </c>
      <c r="B434" s="39" t="s">
        <v>191</v>
      </c>
      <c r="C434" s="79">
        <v>0</v>
      </c>
      <c r="D434" s="79">
        <v>0</v>
      </c>
      <c r="E434" s="79">
        <v>0</v>
      </c>
      <c r="F434" s="79">
        <v>0</v>
      </c>
      <c r="G434" s="44" t="e">
        <f t="shared" si="221"/>
        <v>#DIV/0!</v>
      </c>
      <c r="H434" s="44" t="e">
        <f t="shared" si="243"/>
        <v>#DIV/0!</v>
      </c>
    </row>
    <row r="435" spans="1:8" s="66" customFormat="1" ht="15" customHeight="1">
      <c r="A435" s="61">
        <v>369</v>
      </c>
      <c r="B435" s="62" t="s">
        <v>192</v>
      </c>
      <c r="C435" s="85">
        <f>SUM(C436)</f>
        <v>0</v>
      </c>
      <c r="D435" s="85">
        <f t="shared" ref="D435:F435" si="248">SUM(D436)</f>
        <v>0</v>
      </c>
      <c r="E435" s="85">
        <f t="shared" si="248"/>
        <v>0</v>
      </c>
      <c r="F435" s="85">
        <f t="shared" si="248"/>
        <v>0</v>
      </c>
      <c r="G435" s="44" t="e">
        <f t="shared" si="221"/>
        <v>#DIV/0!</v>
      </c>
      <c r="H435" s="44" t="e">
        <f t="shared" si="243"/>
        <v>#DIV/0!</v>
      </c>
    </row>
    <row r="436" spans="1:8" s="13" customFormat="1" ht="29.25" customHeight="1">
      <c r="A436" s="40">
        <v>3693</v>
      </c>
      <c r="B436" s="55" t="s">
        <v>246</v>
      </c>
      <c r="C436" s="80">
        <v>0</v>
      </c>
      <c r="D436" s="80">
        <v>0</v>
      </c>
      <c r="E436" s="80">
        <v>0</v>
      </c>
      <c r="F436" s="80">
        <v>0</v>
      </c>
      <c r="G436" s="44" t="e">
        <f t="shared" si="221"/>
        <v>#DIV/0!</v>
      </c>
      <c r="H436" s="44" t="e">
        <f t="shared" si="243"/>
        <v>#DIV/0!</v>
      </c>
    </row>
    <row r="437" spans="1:8" ht="30">
      <c r="A437" s="22">
        <v>372</v>
      </c>
      <c r="B437" s="22" t="s">
        <v>194</v>
      </c>
      <c r="C437" s="85">
        <f t="shared" ref="C437" si="249">C438+C439</f>
        <v>180.24</v>
      </c>
      <c r="D437" s="85">
        <f>D438+D439</f>
        <v>0</v>
      </c>
      <c r="E437" s="85">
        <f t="shared" ref="E437:F437" si="250">E438+E439</f>
        <v>0</v>
      </c>
      <c r="F437" s="85">
        <f t="shared" si="250"/>
        <v>0</v>
      </c>
      <c r="G437" s="44" t="e">
        <f t="shared" si="221"/>
        <v>#DIV/0!</v>
      </c>
      <c r="H437" s="44">
        <f t="shared" ref="H437:H439" si="251">F437/C437*100</f>
        <v>0</v>
      </c>
    </row>
    <row r="438" spans="1:8">
      <c r="A438" s="29">
        <v>3721</v>
      </c>
      <c r="B438" s="29" t="s">
        <v>195</v>
      </c>
      <c r="C438" s="79">
        <v>0</v>
      </c>
      <c r="D438" s="79">
        <v>0</v>
      </c>
      <c r="E438" s="79">
        <v>0</v>
      </c>
      <c r="F438" s="79">
        <v>0</v>
      </c>
      <c r="G438" s="44" t="e">
        <f t="shared" si="221"/>
        <v>#DIV/0!</v>
      </c>
      <c r="H438" s="44" t="e">
        <f t="shared" si="251"/>
        <v>#DIV/0!</v>
      </c>
    </row>
    <row r="439" spans="1:8">
      <c r="A439" s="29">
        <v>3722</v>
      </c>
      <c r="B439" s="29" t="s">
        <v>275</v>
      </c>
      <c r="C439" s="79">
        <v>180.24</v>
      </c>
      <c r="D439" s="79">
        <v>0</v>
      </c>
      <c r="E439" s="79">
        <v>0</v>
      </c>
      <c r="F439" s="79"/>
      <c r="G439" s="44" t="e">
        <f t="shared" si="221"/>
        <v>#DIV/0!</v>
      </c>
      <c r="H439" s="44">
        <f t="shared" si="251"/>
        <v>0</v>
      </c>
    </row>
    <row r="440" spans="1:8" s="66" customFormat="1" ht="15" customHeight="1">
      <c r="A440" s="61">
        <v>381</v>
      </c>
      <c r="B440" s="62" t="s">
        <v>118</v>
      </c>
      <c r="C440" s="85">
        <f t="shared" ref="C440:F440" si="252">C441</f>
        <v>0</v>
      </c>
      <c r="D440" s="85">
        <f t="shared" si="252"/>
        <v>0</v>
      </c>
      <c r="E440" s="85">
        <f t="shared" si="252"/>
        <v>0</v>
      </c>
      <c r="F440" s="85">
        <f t="shared" si="252"/>
        <v>0</v>
      </c>
      <c r="G440" s="44" t="e">
        <f t="shared" si="221"/>
        <v>#DIV/0!</v>
      </c>
      <c r="H440" s="44" t="e">
        <f t="shared" si="243"/>
        <v>#DIV/0!</v>
      </c>
    </row>
    <row r="441" spans="1:8" s="13" customFormat="1" ht="15" customHeight="1">
      <c r="A441" s="40">
        <v>3813</v>
      </c>
      <c r="B441" s="39" t="s">
        <v>247</v>
      </c>
      <c r="C441" s="80">
        <v>0</v>
      </c>
      <c r="D441" s="80">
        <v>0</v>
      </c>
      <c r="E441" s="80"/>
      <c r="F441" s="80"/>
      <c r="G441" s="44" t="e">
        <f t="shared" si="221"/>
        <v>#DIV/0!</v>
      </c>
      <c r="H441" s="44" t="e">
        <f t="shared" si="243"/>
        <v>#DIV/0!</v>
      </c>
    </row>
    <row r="442" spans="1:8" s="13" customFormat="1" ht="15" customHeight="1">
      <c r="A442" s="61">
        <v>4</v>
      </c>
      <c r="B442" s="26" t="s">
        <v>200</v>
      </c>
      <c r="C442" s="85">
        <f>C443</f>
        <v>0</v>
      </c>
      <c r="D442" s="85">
        <f t="shared" ref="D442:F442" si="253">D443</f>
        <v>0</v>
      </c>
      <c r="E442" s="85">
        <f t="shared" si="253"/>
        <v>0</v>
      </c>
      <c r="F442" s="85">
        <f t="shared" si="253"/>
        <v>0</v>
      </c>
      <c r="G442" s="44" t="e">
        <f t="shared" si="221"/>
        <v>#DIV/0!</v>
      </c>
      <c r="H442" s="44" t="e">
        <f t="shared" si="243"/>
        <v>#DIV/0!</v>
      </c>
    </row>
    <row r="443" spans="1:8" s="13" customFormat="1" ht="15" customHeight="1">
      <c r="A443" s="61">
        <v>42</v>
      </c>
      <c r="B443" s="26" t="s">
        <v>205</v>
      </c>
      <c r="C443" s="85">
        <f>C444+C447+C449</f>
        <v>0</v>
      </c>
      <c r="D443" s="85">
        <f t="shared" ref="D443:F443" si="254">D444+D447+D449</f>
        <v>0</v>
      </c>
      <c r="E443" s="85">
        <f t="shared" si="254"/>
        <v>0</v>
      </c>
      <c r="F443" s="85">
        <f t="shared" si="254"/>
        <v>0</v>
      </c>
      <c r="G443" s="44" t="e">
        <f t="shared" si="221"/>
        <v>#DIV/0!</v>
      </c>
      <c r="H443" s="44" t="e">
        <f t="shared" si="243"/>
        <v>#DIV/0!</v>
      </c>
    </row>
    <row r="444" spans="1:8" s="13" customFormat="1" ht="15" customHeight="1">
      <c r="A444" s="61">
        <v>422</v>
      </c>
      <c r="B444" s="26" t="s">
        <v>206</v>
      </c>
      <c r="C444" s="85">
        <f t="shared" ref="C444" si="255">C445+C446</f>
        <v>0</v>
      </c>
      <c r="D444" s="85">
        <f t="shared" ref="D444:F444" si="256">D445+D446</f>
        <v>0</v>
      </c>
      <c r="E444" s="85">
        <f t="shared" si="256"/>
        <v>0</v>
      </c>
      <c r="F444" s="85">
        <f t="shared" si="256"/>
        <v>0</v>
      </c>
      <c r="G444" s="44" t="e">
        <f t="shared" si="221"/>
        <v>#DIV/0!</v>
      </c>
      <c r="H444" s="44" t="e">
        <f t="shared" si="243"/>
        <v>#DIV/0!</v>
      </c>
    </row>
    <row r="445" spans="1:8" s="13" customFormat="1" ht="15" customHeight="1">
      <c r="A445" s="40">
        <v>4221</v>
      </c>
      <c r="B445" s="39" t="s">
        <v>207</v>
      </c>
      <c r="C445" s="80">
        <v>0</v>
      </c>
      <c r="D445" s="80">
        <v>0</v>
      </c>
      <c r="E445" s="80">
        <v>0</v>
      </c>
      <c r="F445" s="80"/>
      <c r="G445" s="44" t="e">
        <f t="shared" si="221"/>
        <v>#DIV/0!</v>
      </c>
      <c r="H445" s="44" t="e">
        <f t="shared" si="243"/>
        <v>#DIV/0!</v>
      </c>
    </row>
    <row r="446" spans="1:8" s="13" customFormat="1" ht="17.25" customHeight="1">
      <c r="A446" s="40">
        <v>4224</v>
      </c>
      <c r="B446" s="39" t="s">
        <v>210</v>
      </c>
      <c r="C446" s="80">
        <v>0</v>
      </c>
      <c r="D446" s="80">
        <v>0</v>
      </c>
      <c r="E446" s="80">
        <v>0</v>
      </c>
      <c r="F446" s="80"/>
      <c r="G446" s="44" t="e">
        <f t="shared" si="221"/>
        <v>#DIV/0!</v>
      </c>
      <c r="H446" s="44" t="e">
        <f t="shared" si="243"/>
        <v>#DIV/0!</v>
      </c>
    </row>
    <row r="447" spans="1:8">
      <c r="A447" s="27">
        <v>424</v>
      </c>
      <c r="B447" s="26" t="s">
        <v>215</v>
      </c>
      <c r="C447" s="85">
        <f>C448</f>
        <v>0</v>
      </c>
      <c r="D447" s="85">
        <f t="shared" ref="D447" si="257">D448</f>
        <v>0</v>
      </c>
      <c r="E447" s="85">
        <f t="shared" ref="E447:F447" si="258">E448</f>
        <v>0</v>
      </c>
      <c r="F447" s="85">
        <f t="shared" si="258"/>
        <v>0</v>
      </c>
      <c r="G447" s="44" t="e">
        <f t="shared" si="221"/>
        <v>#DIV/0!</v>
      </c>
      <c r="H447" s="44" t="e">
        <f t="shared" si="243"/>
        <v>#DIV/0!</v>
      </c>
    </row>
    <row r="448" spans="1:8">
      <c r="A448" s="31">
        <v>4241</v>
      </c>
      <c r="B448" s="32" t="s">
        <v>250</v>
      </c>
      <c r="C448" s="79">
        <v>0</v>
      </c>
      <c r="D448" s="79">
        <v>0</v>
      </c>
      <c r="E448" s="79">
        <v>0</v>
      </c>
      <c r="F448" s="79"/>
      <c r="G448" s="44" t="e">
        <f t="shared" si="221"/>
        <v>#DIV/0!</v>
      </c>
      <c r="H448" s="44" t="e">
        <f t="shared" si="243"/>
        <v>#DIV/0!</v>
      </c>
    </row>
    <row r="449" spans="1:8" s="66" customFormat="1" ht="15" customHeight="1">
      <c r="A449" s="61">
        <v>426</v>
      </c>
      <c r="B449" s="62" t="s">
        <v>234</v>
      </c>
      <c r="C449" s="85">
        <f>C450</f>
        <v>0</v>
      </c>
      <c r="D449" s="85">
        <f t="shared" ref="D449:F449" si="259">D450</f>
        <v>0</v>
      </c>
      <c r="E449" s="85">
        <f t="shared" si="259"/>
        <v>0</v>
      </c>
      <c r="F449" s="85">
        <f t="shared" si="259"/>
        <v>0</v>
      </c>
      <c r="G449" s="44" t="e">
        <f t="shared" si="221"/>
        <v>#DIV/0!</v>
      </c>
      <c r="H449" s="44" t="e">
        <f t="shared" si="243"/>
        <v>#DIV/0!</v>
      </c>
    </row>
    <row r="450" spans="1:8" s="13" customFormat="1" ht="15" customHeight="1">
      <c r="A450" s="40">
        <v>4262</v>
      </c>
      <c r="B450" s="39" t="s">
        <v>218</v>
      </c>
      <c r="C450" s="80">
        <v>0</v>
      </c>
      <c r="D450" s="80">
        <v>0</v>
      </c>
      <c r="E450" s="80">
        <v>0</v>
      </c>
      <c r="F450" s="80"/>
      <c r="G450" s="44" t="e">
        <f t="shared" si="221"/>
        <v>#DIV/0!</v>
      </c>
      <c r="H450" s="44" t="e">
        <f t="shared" si="243"/>
        <v>#DIV/0!</v>
      </c>
    </row>
    <row r="451" spans="1:8">
      <c r="A451" s="36"/>
      <c r="B451" s="36" t="s">
        <v>402</v>
      </c>
      <c r="C451" s="78">
        <f>C452</f>
        <v>0</v>
      </c>
      <c r="D451" s="78">
        <f t="shared" ref="D451:E451" si="260">D452</f>
        <v>0</v>
      </c>
      <c r="E451" s="78">
        <f t="shared" si="260"/>
        <v>17078</v>
      </c>
      <c r="F451" s="78">
        <f>F452</f>
        <v>2983.4300000000003</v>
      </c>
      <c r="G451" s="103">
        <f t="shared" ref="G451:G456" si="261">F451/E451*100</f>
        <v>17.469434359995319</v>
      </c>
      <c r="H451" s="103" t="e">
        <f t="shared" ref="H451:H456" si="262">F451/C451</f>
        <v>#DIV/0!</v>
      </c>
    </row>
    <row r="452" spans="1:8" s="13" customFormat="1" ht="15" customHeight="1">
      <c r="A452" s="27">
        <v>3</v>
      </c>
      <c r="B452" s="26" t="s">
        <v>147</v>
      </c>
      <c r="C452" s="136">
        <f>C453</f>
        <v>0</v>
      </c>
      <c r="D452" s="136">
        <f t="shared" ref="D452:E453" si="263">D453</f>
        <v>0</v>
      </c>
      <c r="E452" s="136">
        <f t="shared" si="263"/>
        <v>17078</v>
      </c>
      <c r="F452" s="136">
        <f>F453+F462</f>
        <v>2983.4300000000003</v>
      </c>
      <c r="G452" s="44">
        <f t="shared" si="261"/>
        <v>17.469434359995319</v>
      </c>
      <c r="H452" s="44" t="e">
        <f t="shared" si="262"/>
        <v>#DIV/0!</v>
      </c>
    </row>
    <row r="453" spans="1:8" s="13" customFormat="1" ht="15" customHeight="1">
      <c r="A453" s="27">
        <v>32</v>
      </c>
      <c r="B453" s="26" t="s">
        <v>155</v>
      </c>
      <c r="C453" s="136">
        <f>C454</f>
        <v>0</v>
      </c>
      <c r="D453" s="136">
        <f t="shared" si="263"/>
        <v>0</v>
      </c>
      <c r="E453" s="136">
        <f t="shared" si="263"/>
        <v>17078</v>
      </c>
      <c r="F453" s="136">
        <f>F454+F457+F460</f>
        <v>2972.36</v>
      </c>
      <c r="G453" s="44">
        <f t="shared" si="261"/>
        <v>17.40461412343366</v>
      </c>
      <c r="H453" s="44" t="e">
        <f t="shared" si="262"/>
        <v>#DIV/0!</v>
      </c>
    </row>
    <row r="454" spans="1:8" s="13" customFormat="1" ht="15" customHeight="1">
      <c r="A454" s="27">
        <v>321</v>
      </c>
      <c r="B454" s="62" t="s">
        <v>156</v>
      </c>
      <c r="C454" s="136">
        <f>C455+C456</f>
        <v>0</v>
      </c>
      <c r="D454" s="136">
        <f>D455+D456</f>
        <v>0</v>
      </c>
      <c r="E454" s="136">
        <f>E455+E456</f>
        <v>17078</v>
      </c>
      <c r="F454" s="136">
        <f>F455+F456</f>
        <v>1769.62</v>
      </c>
      <c r="G454" s="44">
        <f t="shared" si="261"/>
        <v>10.361986181051645</v>
      </c>
      <c r="H454" s="44" t="e">
        <f t="shared" si="262"/>
        <v>#DIV/0!</v>
      </c>
    </row>
    <row r="455" spans="1:8" s="13" customFormat="1" ht="15" customHeight="1">
      <c r="A455" s="51">
        <v>3211</v>
      </c>
      <c r="B455" s="39" t="s">
        <v>248</v>
      </c>
      <c r="C455" s="80">
        <v>0</v>
      </c>
      <c r="D455" s="80">
        <v>0</v>
      </c>
      <c r="E455" s="80">
        <v>8500</v>
      </c>
      <c r="F455" s="80">
        <v>1476.49</v>
      </c>
      <c r="G455" s="44">
        <f t="shared" si="261"/>
        <v>17.370470588235296</v>
      </c>
      <c r="H455" s="44" t="e">
        <f t="shared" si="262"/>
        <v>#DIV/0!</v>
      </c>
    </row>
    <row r="456" spans="1:8" s="13" customFormat="1" ht="15" customHeight="1">
      <c r="A456" s="51">
        <v>3213</v>
      </c>
      <c r="B456" s="52" t="s">
        <v>159</v>
      </c>
      <c r="C456" s="80">
        <v>0</v>
      </c>
      <c r="D456" s="80">
        <v>0</v>
      </c>
      <c r="E456" s="80">
        <v>8578</v>
      </c>
      <c r="F456" s="80">
        <v>293.13</v>
      </c>
      <c r="G456" s="44">
        <f t="shared" si="261"/>
        <v>3.4172301235719278</v>
      </c>
      <c r="H456" s="44" t="e">
        <f t="shared" si="262"/>
        <v>#DIV/0!</v>
      </c>
    </row>
    <row r="457" spans="1:8" s="13" customFormat="1" ht="15" customHeight="1">
      <c r="A457" s="27">
        <v>322</v>
      </c>
      <c r="B457" s="26" t="s">
        <v>161</v>
      </c>
      <c r="C457" s="136">
        <f>SUM(C458:C459)</f>
        <v>0</v>
      </c>
      <c r="D457" s="136">
        <f t="shared" ref="D457:F457" si="264">SUM(D458:D459)</f>
        <v>0</v>
      </c>
      <c r="E457" s="136">
        <f t="shared" si="264"/>
        <v>0</v>
      </c>
      <c r="F457" s="136">
        <f t="shared" si="264"/>
        <v>316.89999999999998</v>
      </c>
      <c r="G457" s="44"/>
      <c r="H457" s="44"/>
    </row>
    <row r="458" spans="1:8" s="13" customFormat="1" ht="15" customHeight="1">
      <c r="A458" s="51">
        <v>3221</v>
      </c>
      <c r="B458" s="32" t="s">
        <v>162</v>
      </c>
      <c r="C458" s="80">
        <v>0</v>
      </c>
      <c r="D458" s="80">
        <v>0</v>
      </c>
      <c r="E458" s="80">
        <v>0</v>
      </c>
      <c r="F458" s="80">
        <v>158.5</v>
      </c>
      <c r="G458" s="44"/>
      <c r="H458" s="44"/>
    </row>
    <row r="459" spans="1:8" s="13" customFormat="1" ht="15" customHeight="1">
      <c r="A459" s="51">
        <v>3225</v>
      </c>
      <c r="B459" s="32" t="s">
        <v>277</v>
      </c>
      <c r="C459" s="80">
        <v>0</v>
      </c>
      <c r="D459" s="80">
        <v>0</v>
      </c>
      <c r="E459" s="80">
        <v>0</v>
      </c>
      <c r="F459" s="80">
        <v>158.4</v>
      </c>
      <c r="G459" s="44"/>
      <c r="H459" s="44"/>
    </row>
    <row r="460" spans="1:8" s="13" customFormat="1" ht="15" customHeight="1">
      <c r="A460" s="27">
        <v>323</v>
      </c>
      <c r="B460" s="26" t="s">
        <v>167</v>
      </c>
      <c r="C460" s="136">
        <f>SUM(C461)</f>
        <v>0</v>
      </c>
      <c r="D460" s="136">
        <f t="shared" ref="D460:F460" si="265">SUM(D461)</f>
        <v>0</v>
      </c>
      <c r="E460" s="136">
        <f t="shared" si="265"/>
        <v>0</v>
      </c>
      <c r="F460" s="136">
        <f t="shared" si="265"/>
        <v>885.84</v>
      </c>
      <c r="G460" s="44"/>
      <c r="H460" s="44"/>
    </row>
    <row r="461" spans="1:8" s="13" customFormat="1" ht="15" customHeight="1">
      <c r="A461" s="51">
        <v>3235</v>
      </c>
      <c r="B461" s="52" t="s">
        <v>172</v>
      </c>
      <c r="C461" s="80">
        <v>0</v>
      </c>
      <c r="D461" s="80">
        <v>0</v>
      </c>
      <c r="E461" s="80">
        <v>0</v>
      </c>
      <c r="F461" s="80">
        <v>885.84</v>
      </c>
      <c r="G461" s="44"/>
      <c r="H461" s="44"/>
    </row>
    <row r="462" spans="1:8" s="13" customFormat="1" ht="15" customHeight="1">
      <c r="A462" s="22">
        <v>34</v>
      </c>
      <c r="B462" s="22" t="s">
        <v>184</v>
      </c>
      <c r="C462" s="136">
        <f>C463</f>
        <v>0</v>
      </c>
      <c r="D462" s="136">
        <f t="shared" ref="D462:F463" si="266">D463</f>
        <v>0</v>
      </c>
      <c r="E462" s="136">
        <f t="shared" si="266"/>
        <v>0</v>
      </c>
      <c r="F462" s="136">
        <f t="shared" si="266"/>
        <v>11.07</v>
      </c>
      <c r="G462" s="44"/>
      <c r="H462" s="44"/>
    </row>
    <row r="463" spans="1:8" s="13" customFormat="1" ht="15" customHeight="1">
      <c r="A463" s="22">
        <v>343</v>
      </c>
      <c r="B463" s="22" t="s">
        <v>185</v>
      </c>
      <c r="C463" s="136">
        <f>C464</f>
        <v>0</v>
      </c>
      <c r="D463" s="136">
        <f t="shared" si="266"/>
        <v>0</v>
      </c>
      <c r="E463" s="136">
        <f t="shared" si="266"/>
        <v>0</v>
      </c>
      <c r="F463" s="136">
        <f t="shared" si="266"/>
        <v>11.07</v>
      </c>
      <c r="G463" s="44"/>
      <c r="H463" s="44"/>
    </row>
    <row r="464" spans="1:8" s="13" customFormat="1" ht="15" customHeight="1">
      <c r="A464" s="29">
        <v>3431</v>
      </c>
      <c r="B464" s="29" t="s">
        <v>186</v>
      </c>
      <c r="C464" s="80">
        <v>0</v>
      </c>
      <c r="D464" s="80">
        <v>0</v>
      </c>
      <c r="E464" s="80">
        <v>0</v>
      </c>
      <c r="F464" s="80">
        <v>11.07</v>
      </c>
      <c r="G464" s="44"/>
      <c r="H464" s="44"/>
    </row>
    <row r="465" spans="1:8">
      <c r="A465" s="36"/>
      <c r="B465" s="36" t="s">
        <v>48</v>
      </c>
      <c r="C465" s="78">
        <f t="shared" ref="C465" si="267">C466+C503</f>
        <v>38393.949999999997</v>
      </c>
      <c r="D465" s="78">
        <f>D466+D503</f>
        <v>0</v>
      </c>
      <c r="E465" s="78">
        <f t="shared" ref="E465:F465" si="268">E466+E503</f>
        <v>52721</v>
      </c>
      <c r="F465" s="78">
        <f t="shared" si="268"/>
        <v>58979.959999999992</v>
      </c>
      <c r="G465" s="103">
        <f>F465/E465*100</f>
        <v>111.87185372052882</v>
      </c>
      <c r="H465" s="103">
        <f>F465/C465*100</f>
        <v>153.6178486454246</v>
      </c>
    </row>
    <row r="466" spans="1:8">
      <c r="A466" s="27">
        <v>3</v>
      </c>
      <c r="B466" s="26" t="s">
        <v>147</v>
      </c>
      <c r="C466" s="85">
        <f>C467+C474+C496+C500</f>
        <v>35092.699999999997</v>
      </c>
      <c r="D466" s="85">
        <f>D467+D474+D496+D500</f>
        <v>0</v>
      </c>
      <c r="E466" s="85">
        <f>E467+E474+E496+E500</f>
        <v>52721</v>
      </c>
      <c r="F466" s="85">
        <f>F467+F474+F496+F500</f>
        <v>56907.929999999993</v>
      </c>
      <c r="G466" s="44">
        <f t="shared" ref="G466:G471" si="269">F466/E466*100</f>
        <v>107.94167409571138</v>
      </c>
      <c r="H466" s="44">
        <f t="shared" ref="H466:H471" si="270">F466/C466*100</f>
        <v>162.16458123769331</v>
      </c>
    </row>
    <row r="467" spans="1:8">
      <c r="A467" s="27">
        <v>31</v>
      </c>
      <c r="B467" s="26" t="s">
        <v>223</v>
      </c>
      <c r="C467" s="85">
        <f t="shared" ref="C467" si="271">C468+C472</f>
        <v>7758.38</v>
      </c>
      <c r="D467" s="85">
        <f>D468+D472</f>
        <v>0</v>
      </c>
      <c r="E467" s="85">
        <f>E468+E472+E470</f>
        <v>49220</v>
      </c>
      <c r="F467" s="85">
        <f>F468+F472+F470</f>
        <v>45269.7</v>
      </c>
      <c r="G467" s="44">
        <f t="shared" si="269"/>
        <v>91.974197480698891</v>
      </c>
      <c r="H467" s="44">
        <f t="shared" si="270"/>
        <v>583.4942346211451</v>
      </c>
    </row>
    <row r="468" spans="1:8">
      <c r="A468" s="27">
        <v>311</v>
      </c>
      <c r="B468" s="26" t="s">
        <v>150</v>
      </c>
      <c r="C468" s="85">
        <f t="shared" ref="C468" si="272">C469</f>
        <v>6659.54</v>
      </c>
      <c r="D468" s="85">
        <f>D469</f>
        <v>0</v>
      </c>
      <c r="E468" s="85">
        <f t="shared" ref="E468:F468" si="273">E469</f>
        <v>41600</v>
      </c>
      <c r="F468" s="85">
        <f t="shared" si="273"/>
        <v>38171.43</v>
      </c>
      <c r="G468" s="44">
        <f t="shared" si="269"/>
        <v>91.758245192307697</v>
      </c>
      <c r="H468" s="44">
        <f t="shared" si="270"/>
        <v>573.18418389258113</v>
      </c>
    </row>
    <row r="469" spans="1:8" s="49" customFormat="1">
      <c r="A469" s="51">
        <v>3111</v>
      </c>
      <c r="B469" s="39" t="s">
        <v>227</v>
      </c>
      <c r="C469" s="80">
        <v>6659.54</v>
      </c>
      <c r="D469" s="80">
        <v>0</v>
      </c>
      <c r="E469" s="80">
        <v>41600</v>
      </c>
      <c r="F469" s="80">
        <v>38171.43</v>
      </c>
      <c r="G469" s="44">
        <f t="shared" si="269"/>
        <v>91.758245192307697</v>
      </c>
      <c r="H469" s="44">
        <f t="shared" si="270"/>
        <v>573.18418389258113</v>
      </c>
    </row>
    <row r="470" spans="1:8" s="49" customFormat="1">
      <c r="A470" s="22">
        <v>312</v>
      </c>
      <c r="B470" s="22" t="s">
        <v>152</v>
      </c>
      <c r="C470" s="136">
        <f>C471</f>
        <v>0</v>
      </c>
      <c r="D470" s="136">
        <f t="shared" ref="D470" si="274">D471</f>
        <v>0</v>
      </c>
      <c r="E470" s="136">
        <f>E471</f>
        <v>800</v>
      </c>
      <c r="F470" s="136">
        <f>F471</f>
        <v>800</v>
      </c>
      <c r="G470" s="44">
        <f t="shared" si="269"/>
        <v>100</v>
      </c>
      <c r="H470" s="44" t="e">
        <f t="shared" si="270"/>
        <v>#DIV/0!</v>
      </c>
    </row>
    <row r="471" spans="1:8" s="49" customFormat="1">
      <c r="A471" s="29">
        <v>3121</v>
      </c>
      <c r="B471" s="29" t="s">
        <v>152</v>
      </c>
      <c r="C471" s="80">
        <v>0</v>
      </c>
      <c r="D471" s="80">
        <v>0</v>
      </c>
      <c r="E471" s="80">
        <v>800</v>
      </c>
      <c r="F471" s="80">
        <v>800</v>
      </c>
      <c r="G471" s="44">
        <f t="shared" si="269"/>
        <v>100</v>
      </c>
      <c r="H471" s="44" t="e">
        <f t="shared" si="270"/>
        <v>#DIV/0!</v>
      </c>
    </row>
    <row r="472" spans="1:8">
      <c r="A472" s="27">
        <v>313</v>
      </c>
      <c r="B472" s="62" t="s">
        <v>153</v>
      </c>
      <c r="C472" s="85">
        <f t="shared" ref="C472" si="275">C473</f>
        <v>1098.8399999999999</v>
      </c>
      <c r="D472" s="85">
        <f>D473</f>
        <v>0</v>
      </c>
      <c r="E472" s="85">
        <f t="shared" ref="E472:F472" si="276">E473</f>
        <v>6820</v>
      </c>
      <c r="F472" s="85">
        <f t="shared" si="276"/>
        <v>6298.27</v>
      </c>
      <c r="G472" s="44">
        <f t="shared" ref="G472:G514" si="277">F472/E472*100</f>
        <v>92.350000000000009</v>
      </c>
      <c r="H472" s="44">
        <f t="shared" ref="H472:H509" si="278">F472/C472*100</f>
        <v>573.17443849878055</v>
      </c>
    </row>
    <row r="473" spans="1:8" s="49" customFormat="1">
      <c r="A473" s="51">
        <v>3132</v>
      </c>
      <c r="B473" s="39" t="s">
        <v>154</v>
      </c>
      <c r="C473" s="80">
        <v>1098.8399999999999</v>
      </c>
      <c r="D473" s="80">
        <v>0</v>
      </c>
      <c r="E473" s="80">
        <v>6820</v>
      </c>
      <c r="F473" s="80">
        <v>6298.27</v>
      </c>
      <c r="G473" s="44">
        <f t="shared" si="277"/>
        <v>92.350000000000009</v>
      </c>
      <c r="H473" s="44">
        <f t="shared" si="278"/>
        <v>573.17443849878055</v>
      </c>
    </row>
    <row r="474" spans="1:8">
      <c r="A474" s="27">
        <v>32</v>
      </c>
      <c r="B474" s="26" t="s">
        <v>155</v>
      </c>
      <c r="C474" s="85">
        <f>C475+C479+C483+C492+C490</f>
        <v>27333.42</v>
      </c>
      <c r="D474" s="85">
        <f>D475+D479+D483+D492</f>
        <v>0</v>
      </c>
      <c r="E474" s="85">
        <f>E475+E479+E483+E492+E490</f>
        <v>3501</v>
      </c>
      <c r="F474" s="85">
        <f>F475+F479+F483+F492+F490</f>
        <v>11638.23</v>
      </c>
      <c r="G474" s="44">
        <f t="shared" si="277"/>
        <v>332.42587832047985</v>
      </c>
      <c r="H474" s="44">
        <f t="shared" si="278"/>
        <v>42.578755238093144</v>
      </c>
    </row>
    <row r="475" spans="1:8">
      <c r="A475" s="27">
        <v>321</v>
      </c>
      <c r="B475" s="62" t="s">
        <v>156</v>
      </c>
      <c r="C475" s="85">
        <f t="shared" ref="C475" si="279">C476+C478</f>
        <v>1369.6</v>
      </c>
      <c r="D475" s="85">
        <f>D476+D478</f>
        <v>0</v>
      </c>
      <c r="E475" s="85">
        <f>SUM(E476:E478)</f>
        <v>500</v>
      </c>
      <c r="F475" s="85">
        <f>SUM(F476:F478)</f>
        <v>3923.17</v>
      </c>
      <c r="G475" s="44">
        <f t="shared" si="277"/>
        <v>784.63400000000001</v>
      </c>
      <c r="H475" s="44">
        <f t="shared" si="278"/>
        <v>286.44640771028043</v>
      </c>
    </row>
    <row r="476" spans="1:8">
      <c r="A476" s="51">
        <v>3211</v>
      </c>
      <c r="B476" s="39" t="s">
        <v>248</v>
      </c>
      <c r="C476" s="80">
        <v>1369.6</v>
      </c>
      <c r="D476" s="80">
        <v>0</v>
      </c>
      <c r="E476" s="80">
        <v>0</v>
      </c>
      <c r="F476" s="80">
        <v>3701.07</v>
      </c>
      <c r="G476" s="44" t="e">
        <f t="shared" si="277"/>
        <v>#DIV/0!</v>
      </c>
      <c r="H476" s="44">
        <f t="shared" si="278"/>
        <v>270.22999415887853</v>
      </c>
    </row>
    <row r="477" spans="1:8">
      <c r="A477" s="51">
        <v>3212</v>
      </c>
      <c r="B477" s="39" t="s">
        <v>158</v>
      </c>
      <c r="C477" s="80">
        <v>0</v>
      </c>
      <c r="D477" s="80">
        <v>0</v>
      </c>
      <c r="E477" s="80">
        <v>500</v>
      </c>
      <c r="F477" s="80">
        <v>222.1</v>
      </c>
      <c r="G477" s="44">
        <f t="shared" si="277"/>
        <v>44.42</v>
      </c>
      <c r="H477" s="44" t="e">
        <f t="shared" si="278"/>
        <v>#DIV/0!</v>
      </c>
    </row>
    <row r="478" spans="1:8">
      <c r="A478" s="51">
        <v>3213</v>
      </c>
      <c r="B478" s="52" t="s">
        <v>159</v>
      </c>
      <c r="C478" s="80">
        <v>0</v>
      </c>
      <c r="D478" s="80">
        <v>0</v>
      </c>
      <c r="E478" s="80">
        <v>0</v>
      </c>
      <c r="F478" s="80">
        <v>0</v>
      </c>
      <c r="G478" s="44" t="e">
        <f t="shared" si="277"/>
        <v>#DIV/0!</v>
      </c>
      <c r="H478" s="44" t="e">
        <f t="shared" si="278"/>
        <v>#DIV/0!</v>
      </c>
    </row>
    <row r="479" spans="1:8">
      <c r="A479" s="27">
        <v>322</v>
      </c>
      <c r="B479" s="26" t="s">
        <v>161</v>
      </c>
      <c r="C479" s="85">
        <f t="shared" ref="C479" si="280">C480+C481+C482</f>
        <v>357.19</v>
      </c>
      <c r="D479" s="85">
        <f>D480+D481+D482</f>
        <v>0</v>
      </c>
      <c r="E479" s="85">
        <f t="shared" ref="E479:F479" si="281">E480+E481+E482</f>
        <v>0</v>
      </c>
      <c r="F479" s="85">
        <f t="shared" si="281"/>
        <v>0</v>
      </c>
      <c r="G479" s="44" t="e">
        <f t="shared" si="277"/>
        <v>#DIV/0!</v>
      </c>
      <c r="H479" s="44">
        <f t="shared" si="278"/>
        <v>0</v>
      </c>
    </row>
    <row r="480" spans="1:8">
      <c r="A480" s="51">
        <v>3221</v>
      </c>
      <c r="B480" s="32" t="s">
        <v>162</v>
      </c>
      <c r="C480" s="80">
        <v>357.19</v>
      </c>
      <c r="D480" s="80">
        <v>0</v>
      </c>
      <c r="E480" s="80"/>
      <c r="F480" s="80">
        <v>0</v>
      </c>
      <c r="G480" s="44" t="e">
        <f t="shared" si="277"/>
        <v>#DIV/0!</v>
      </c>
      <c r="H480" s="44">
        <f t="shared" si="278"/>
        <v>0</v>
      </c>
    </row>
    <row r="481" spans="1:8" s="49" customFormat="1">
      <c r="A481" s="51">
        <v>3224</v>
      </c>
      <c r="B481" s="32" t="s">
        <v>228</v>
      </c>
      <c r="C481" s="80">
        <v>0</v>
      </c>
      <c r="D481" s="80">
        <v>0</v>
      </c>
      <c r="E481" s="80"/>
      <c r="F481" s="80">
        <v>0</v>
      </c>
      <c r="G481" s="44" t="e">
        <f t="shared" si="277"/>
        <v>#DIV/0!</v>
      </c>
      <c r="H481" s="44" t="e">
        <f t="shared" si="278"/>
        <v>#DIV/0!</v>
      </c>
    </row>
    <row r="482" spans="1:8" s="49" customFormat="1">
      <c r="A482" s="51">
        <v>3225</v>
      </c>
      <c r="B482" s="32" t="s">
        <v>277</v>
      </c>
      <c r="C482" s="80">
        <v>0</v>
      </c>
      <c r="D482" s="80">
        <v>0</v>
      </c>
      <c r="E482" s="80"/>
      <c r="F482" s="80">
        <v>0</v>
      </c>
      <c r="G482" s="44" t="e">
        <f t="shared" si="277"/>
        <v>#DIV/0!</v>
      </c>
      <c r="H482" s="44" t="e">
        <f t="shared" si="278"/>
        <v>#DIV/0!</v>
      </c>
    </row>
    <row r="483" spans="1:8">
      <c r="A483" s="27">
        <v>323</v>
      </c>
      <c r="B483" s="26" t="s">
        <v>167</v>
      </c>
      <c r="C483" s="85">
        <f t="shared" ref="C483" si="282">SUM(C484:C489)</f>
        <v>15079.28</v>
      </c>
      <c r="D483" s="85">
        <f>SUM(D484:D489)</f>
        <v>0</v>
      </c>
      <c r="E483" s="85">
        <f t="shared" ref="E483:F483" si="283">SUM(E484:E489)</f>
        <v>3001</v>
      </c>
      <c r="F483" s="85">
        <f t="shared" si="283"/>
        <v>7613.75</v>
      </c>
      <c r="G483" s="44">
        <f t="shared" si="277"/>
        <v>253.70709763412199</v>
      </c>
      <c r="H483" s="44">
        <f t="shared" si="278"/>
        <v>50.491469088709806</v>
      </c>
    </row>
    <row r="484" spans="1:8" s="49" customFormat="1">
      <c r="A484" s="51">
        <v>3231</v>
      </c>
      <c r="B484" s="52" t="s">
        <v>168</v>
      </c>
      <c r="C484" s="80">
        <v>0</v>
      </c>
      <c r="D484" s="80">
        <v>0</v>
      </c>
      <c r="E484" s="80"/>
      <c r="F484" s="80">
        <v>0</v>
      </c>
      <c r="G484" s="44" t="e">
        <f t="shared" si="277"/>
        <v>#DIV/0!</v>
      </c>
      <c r="H484" s="44" t="e">
        <f t="shared" si="278"/>
        <v>#DIV/0!</v>
      </c>
    </row>
    <row r="485" spans="1:8" s="49" customFormat="1">
      <c r="A485" s="51">
        <v>3233</v>
      </c>
      <c r="B485" s="52" t="s">
        <v>170</v>
      </c>
      <c r="C485" s="80">
        <v>1956.25</v>
      </c>
      <c r="D485" s="80">
        <v>0</v>
      </c>
      <c r="E485" s="80"/>
      <c r="F485" s="80">
        <v>4613.75</v>
      </c>
      <c r="G485" s="44" t="e">
        <f t="shared" si="277"/>
        <v>#DIV/0!</v>
      </c>
      <c r="H485" s="44">
        <f t="shared" si="278"/>
        <v>235.84664536741212</v>
      </c>
    </row>
    <row r="486" spans="1:8" s="49" customFormat="1">
      <c r="A486" s="51">
        <v>3235</v>
      </c>
      <c r="B486" s="52" t="s">
        <v>172</v>
      </c>
      <c r="C486" s="80">
        <v>0</v>
      </c>
      <c r="D486" s="80">
        <v>0</v>
      </c>
      <c r="E486" s="80">
        <v>2925</v>
      </c>
      <c r="F486" s="80">
        <v>2924.38</v>
      </c>
      <c r="G486" s="44">
        <f t="shared" si="277"/>
        <v>99.978803418803423</v>
      </c>
      <c r="H486" s="44" t="e">
        <f t="shared" si="278"/>
        <v>#DIV/0!</v>
      </c>
    </row>
    <row r="487" spans="1:8" s="49" customFormat="1">
      <c r="A487" s="51">
        <v>3237</v>
      </c>
      <c r="B487" s="32" t="s">
        <v>174</v>
      </c>
      <c r="C487" s="80">
        <v>12045.93</v>
      </c>
      <c r="D487" s="80">
        <v>0</v>
      </c>
      <c r="E487" s="80"/>
      <c r="F487" s="80">
        <v>0</v>
      </c>
      <c r="G487" s="44" t="e">
        <f t="shared" si="277"/>
        <v>#DIV/0!</v>
      </c>
      <c r="H487" s="44">
        <f t="shared" si="278"/>
        <v>0</v>
      </c>
    </row>
    <row r="488" spans="1:8" s="49" customFormat="1">
      <c r="A488" s="51">
        <v>3238</v>
      </c>
      <c r="B488" s="32" t="s">
        <v>175</v>
      </c>
      <c r="C488" s="80">
        <v>0</v>
      </c>
      <c r="D488" s="80">
        <v>0</v>
      </c>
      <c r="E488" s="80"/>
      <c r="F488" s="80">
        <v>0</v>
      </c>
      <c r="G488" s="44" t="e">
        <f t="shared" si="277"/>
        <v>#DIV/0!</v>
      </c>
      <c r="H488" s="44" t="e">
        <f t="shared" si="278"/>
        <v>#DIV/0!</v>
      </c>
    </row>
    <row r="489" spans="1:8">
      <c r="A489" s="31">
        <v>3239</v>
      </c>
      <c r="B489" s="32" t="s">
        <v>176</v>
      </c>
      <c r="C489" s="79">
        <v>1077.0999999999999</v>
      </c>
      <c r="D489" s="79">
        <v>0</v>
      </c>
      <c r="E489" s="79">
        <v>76</v>
      </c>
      <c r="F489" s="79">
        <v>75.62</v>
      </c>
      <c r="G489" s="44">
        <f t="shared" si="277"/>
        <v>99.500000000000014</v>
      </c>
      <c r="H489" s="44">
        <f t="shared" si="278"/>
        <v>7.0207037415281786</v>
      </c>
    </row>
    <row r="490" spans="1:8">
      <c r="A490" s="27">
        <v>324</v>
      </c>
      <c r="B490" s="26" t="s">
        <v>177</v>
      </c>
      <c r="C490" s="85">
        <f t="shared" ref="C490" si="284">C491</f>
        <v>7180</v>
      </c>
      <c r="D490" s="85">
        <f>D491</f>
        <v>0</v>
      </c>
      <c r="E490" s="85">
        <f t="shared" ref="E490:F490" si="285">E491</f>
        <v>0</v>
      </c>
      <c r="F490" s="85">
        <f t="shared" si="285"/>
        <v>0</v>
      </c>
      <c r="G490" s="44" t="e">
        <f t="shared" si="277"/>
        <v>#DIV/0!</v>
      </c>
      <c r="H490" s="44">
        <f t="shared" si="278"/>
        <v>0</v>
      </c>
    </row>
    <row r="491" spans="1:8">
      <c r="A491" s="31">
        <v>3241</v>
      </c>
      <c r="B491" s="32" t="s">
        <v>177</v>
      </c>
      <c r="C491" s="79">
        <v>7180</v>
      </c>
      <c r="D491" s="79">
        <v>0</v>
      </c>
      <c r="E491" s="79"/>
      <c r="F491" s="79"/>
      <c r="G491" s="44" t="e">
        <f t="shared" si="277"/>
        <v>#DIV/0!</v>
      </c>
      <c r="H491" s="44">
        <f t="shared" si="278"/>
        <v>0</v>
      </c>
    </row>
    <row r="492" spans="1:8">
      <c r="A492" s="27">
        <v>329</v>
      </c>
      <c r="B492" s="26" t="s">
        <v>178</v>
      </c>
      <c r="C492" s="85">
        <f t="shared" ref="C492" si="286">SUM(C493:C495)</f>
        <v>3347.35</v>
      </c>
      <c r="D492" s="85">
        <f>SUM(D493:D495)</f>
        <v>0</v>
      </c>
      <c r="E492" s="85">
        <f t="shared" ref="E492:F492" si="287">SUM(E493:E495)</f>
        <v>0</v>
      </c>
      <c r="F492" s="85">
        <f t="shared" si="287"/>
        <v>101.31</v>
      </c>
      <c r="G492" s="44" t="e">
        <f t="shared" si="277"/>
        <v>#DIV/0!</v>
      </c>
      <c r="H492" s="44">
        <f t="shared" si="278"/>
        <v>3.0265732594440378</v>
      </c>
    </row>
    <row r="493" spans="1:8" s="49" customFormat="1">
      <c r="A493" s="51">
        <v>3293</v>
      </c>
      <c r="B493" s="52" t="s">
        <v>180</v>
      </c>
      <c r="C493" s="80">
        <v>3347.35</v>
      </c>
      <c r="D493" s="80">
        <v>0</v>
      </c>
      <c r="E493" s="80"/>
      <c r="F493" s="80">
        <v>101.31</v>
      </c>
      <c r="G493" s="44" t="e">
        <f t="shared" si="277"/>
        <v>#DIV/0!</v>
      </c>
      <c r="H493" s="44">
        <f t="shared" si="278"/>
        <v>3.0265732594440378</v>
      </c>
    </row>
    <row r="494" spans="1:8" s="49" customFormat="1">
      <c r="A494" s="51">
        <v>3294</v>
      </c>
      <c r="B494" s="52" t="s">
        <v>249</v>
      </c>
      <c r="C494" s="80">
        <v>0</v>
      </c>
      <c r="D494" s="80">
        <v>0</v>
      </c>
      <c r="E494" s="80"/>
      <c r="F494" s="80">
        <v>0</v>
      </c>
      <c r="G494" s="44" t="e">
        <f t="shared" si="277"/>
        <v>#DIV/0!</v>
      </c>
      <c r="H494" s="44" t="e">
        <f t="shared" si="278"/>
        <v>#DIV/0!</v>
      </c>
    </row>
    <row r="495" spans="1:8">
      <c r="A495" s="31">
        <v>3299</v>
      </c>
      <c r="B495" s="32" t="s">
        <v>178</v>
      </c>
      <c r="C495" s="79">
        <v>0</v>
      </c>
      <c r="D495" s="79">
        <v>0</v>
      </c>
      <c r="E495" s="79">
        <v>0</v>
      </c>
      <c r="F495" s="79">
        <v>0</v>
      </c>
      <c r="G495" s="44" t="e">
        <f t="shared" si="277"/>
        <v>#DIV/0!</v>
      </c>
      <c r="H495" s="44" t="e">
        <f t="shared" si="278"/>
        <v>#DIV/0!</v>
      </c>
    </row>
    <row r="496" spans="1:8">
      <c r="A496" s="22">
        <v>34</v>
      </c>
      <c r="B496" s="22" t="s">
        <v>184</v>
      </c>
      <c r="C496" s="85">
        <f t="shared" ref="C496" si="288">C497</f>
        <v>0.9</v>
      </c>
      <c r="D496" s="85">
        <f t="shared" ref="D496:F496" si="289">D497</f>
        <v>0</v>
      </c>
      <c r="E496" s="85">
        <f t="shared" si="289"/>
        <v>0</v>
      </c>
      <c r="F496" s="85">
        <f t="shared" si="289"/>
        <v>0</v>
      </c>
      <c r="G496" s="44" t="e">
        <f t="shared" si="277"/>
        <v>#DIV/0!</v>
      </c>
      <c r="H496" s="44">
        <f t="shared" si="278"/>
        <v>0</v>
      </c>
    </row>
    <row r="497" spans="1:8">
      <c r="A497" s="22">
        <v>343</v>
      </c>
      <c r="B497" s="22" t="s">
        <v>185</v>
      </c>
      <c r="C497" s="85">
        <f t="shared" ref="C497" si="290">C498+C499</f>
        <v>0.9</v>
      </c>
      <c r="D497" s="85">
        <f t="shared" ref="D497" si="291">D498+D499</f>
        <v>0</v>
      </c>
      <c r="E497" s="85">
        <f t="shared" ref="E497:F497" si="292">E498+E499</f>
        <v>0</v>
      </c>
      <c r="F497" s="85">
        <f t="shared" si="292"/>
        <v>0</v>
      </c>
      <c r="G497" s="44" t="e">
        <f t="shared" si="277"/>
        <v>#DIV/0!</v>
      </c>
      <c r="H497" s="44">
        <f t="shared" si="278"/>
        <v>0</v>
      </c>
    </row>
    <row r="498" spans="1:8">
      <c r="A498" s="29">
        <v>3431</v>
      </c>
      <c r="B498" s="29" t="s">
        <v>186</v>
      </c>
      <c r="C498" s="79">
        <v>0.9</v>
      </c>
      <c r="D498" s="79">
        <v>0</v>
      </c>
      <c r="E498" s="79"/>
      <c r="F498" s="79"/>
      <c r="G498" s="44" t="e">
        <f t="shared" si="277"/>
        <v>#DIV/0!</v>
      </c>
      <c r="H498" s="44">
        <f t="shared" si="278"/>
        <v>0</v>
      </c>
    </row>
    <row r="499" spans="1:8" ht="30">
      <c r="A499" s="29">
        <v>3432</v>
      </c>
      <c r="B499" s="29" t="s">
        <v>187</v>
      </c>
      <c r="C499" s="79">
        <v>0</v>
      </c>
      <c r="D499" s="79">
        <v>0</v>
      </c>
      <c r="E499" s="79"/>
      <c r="F499" s="79"/>
      <c r="G499" s="44" t="e">
        <f t="shared" si="277"/>
        <v>#DIV/0!</v>
      </c>
      <c r="H499" s="44" t="e">
        <f t="shared" si="278"/>
        <v>#DIV/0!</v>
      </c>
    </row>
    <row r="500" spans="1:8" s="66" customFormat="1" ht="15" customHeight="1">
      <c r="A500" s="61">
        <v>38</v>
      </c>
      <c r="B500" s="62" t="s">
        <v>196</v>
      </c>
      <c r="C500" s="85">
        <f>C501</f>
        <v>0</v>
      </c>
      <c r="D500" s="85">
        <f t="shared" ref="D500:F501" si="293">D501</f>
        <v>0</v>
      </c>
      <c r="E500" s="85">
        <f t="shared" si="293"/>
        <v>0</v>
      </c>
      <c r="F500" s="85">
        <f t="shared" si="293"/>
        <v>0</v>
      </c>
      <c r="G500" s="44" t="e">
        <f t="shared" si="277"/>
        <v>#DIV/0!</v>
      </c>
      <c r="H500" s="44" t="e">
        <f t="shared" si="278"/>
        <v>#DIV/0!</v>
      </c>
    </row>
    <row r="501" spans="1:8" s="66" customFormat="1" ht="15" customHeight="1">
      <c r="A501" s="61">
        <v>381</v>
      </c>
      <c r="B501" s="62" t="s">
        <v>118</v>
      </c>
      <c r="C501" s="85">
        <f>C502</f>
        <v>0</v>
      </c>
      <c r="D501" s="85">
        <f t="shared" si="293"/>
        <v>0</v>
      </c>
      <c r="E501" s="85">
        <f t="shared" si="293"/>
        <v>0</v>
      </c>
      <c r="F501" s="85">
        <f t="shared" si="293"/>
        <v>0</v>
      </c>
      <c r="G501" s="44" t="e">
        <f t="shared" si="277"/>
        <v>#DIV/0!</v>
      </c>
      <c r="H501" s="44" t="e">
        <f t="shared" si="278"/>
        <v>#DIV/0!</v>
      </c>
    </row>
    <row r="502" spans="1:8" s="13" customFormat="1" ht="15" customHeight="1">
      <c r="A502" s="40">
        <v>3813</v>
      </c>
      <c r="B502" s="39" t="s">
        <v>247</v>
      </c>
      <c r="C502" s="80">
        <v>0</v>
      </c>
      <c r="D502" s="80">
        <v>0</v>
      </c>
      <c r="E502" s="80">
        <v>0</v>
      </c>
      <c r="F502" s="80"/>
      <c r="G502" s="44" t="e">
        <f t="shared" si="277"/>
        <v>#DIV/0!</v>
      </c>
      <c r="H502" s="44" t="e">
        <f t="shared" si="278"/>
        <v>#DIV/0!</v>
      </c>
    </row>
    <row r="503" spans="1:8">
      <c r="A503" s="27">
        <v>4</v>
      </c>
      <c r="B503" s="26" t="s">
        <v>200</v>
      </c>
      <c r="C503" s="85">
        <f t="shared" ref="C503" si="294">C504+C508</f>
        <v>3301.25</v>
      </c>
      <c r="D503" s="85">
        <f>D504+D508</f>
        <v>0</v>
      </c>
      <c r="E503" s="85">
        <f t="shared" ref="E503:F503" si="295">E504+E508</f>
        <v>0</v>
      </c>
      <c r="F503" s="85">
        <f t="shared" si="295"/>
        <v>2072.0300000000002</v>
      </c>
      <c r="G503" s="44" t="e">
        <f t="shared" si="277"/>
        <v>#DIV/0!</v>
      </c>
      <c r="H503" s="44">
        <f t="shared" si="278"/>
        <v>62.76501325255586</v>
      </c>
    </row>
    <row r="504" spans="1:8">
      <c r="A504" s="27">
        <v>42</v>
      </c>
      <c r="B504" s="26" t="s">
        <v>205</v>
      </c>
      <c r="C504" s="85">
        <f t="shared" ref="C504" si="296">C505</f>
        <v>3301.25</v>
      </c>
      <c r="D504" s="85">
        <f>D505</f>
        <v>0</v>
      </c>
      <c r="E504" s="85">
        <f t="shared" ref="E504:F504" si="297">E505</f>
        <v>0</v>
      </c>
      <c r="F504" s="85">
        <f t="shared" si="297"/>
        <v>0</v>
      </c>
      <c r="G504" s="44" t="e">
        <f t="shared" si="277"/>
        <v>#DIV/0!</v>
      </c>
      <c r="H504" s="44">
        <f t="shared" si="278"/>
        <v>0</v>
      </c>
    </row>
    <row r="505" spans="1:8">
      <c r="A505" s="27">
        <v>422</v>
      </c>
      <c r="B505" s="26" t="s">
        <v>206</v>
      </c>
      <c r="C505" s="87">
        <f t="shared" ref="C505" si="298">C506+C507</f>
        <v>3301.25</v>
      </c>
      <c r="D505" s="87">
        <f>D506+D507</f>
        <v>0</v>
      </c>
      <c r="E505" s="87">
        <f t="shared" ref="E505:F505" si="299">E506+E507</f>
        <v>0</v>
      </c>
      <c r="F505" s="87">
        <f t="shared" si="299"/>
        <v>0</v>
      </c>
      <c r="G505" s="44" t="e">
        <f t="shared" si="277"/>
        <v>#DIV/0!</v>
      </c>
      <c r="H505" s="44">
        <f t="shared" si="278"/>
        <v>0</v>
      </c>
    </row>
    <row r="506" spans="1:8">
      <c r="A506" s="31">
        <v>4221</v>
      </c>
      <c r="B506" s="32" t="s">
        <v>207</v>
      </c>
      <c r="C506" s="64">
        <v>3301.25</v>
      </c>
      <c r="D506" s="64">
        <v>0</v>
      </c>
      <c r="E506" s="64"/>
      <c r="F506" s="64"/>
      <c r="G506" s="44" t="e">
        <f t="shared" si="277"/>
        <v>#DIV/0!</v>
      </c>
      <c r="H506" s="44">
        <f t="shared" si="278"/>
        <v>0</v>
      </c>
    </row>
    <row r="507" spans="1:8">
      <c r="A507" s="31">
        <v>4222</v>
      </c>
      <c r="B507" s="32" t="s">
        <v>208</v>
      </c>
      <c r="C507" s="64">
        <v>0</v>
      </c>
      <c r="D507" s="64">
        <v>0</v>
      </c>
      <c r="E507" s="64">
        <v>0</v>
      </c>
      <c r="F507" s="64">
        <v>0</v>
      </c>
      <c r="G507" s="44" t="e">
        <f t="shared" si="277"/>
        <v>#DIV/0!</v>
      </c>
      <c r="H507" s="44" t="e">
        <f t="shared" si="278"/>
        <v>#DIV/0!</v>
      </c>
    </row>
    <row r="508" spans="1:8">
      <c r="A508" s="27">
        <v>424</v>
      </c>
      <c r="B508" s="26" t="s">
        <v>215</v>
      </c>
      <c r="C508" s="85">
        <f t="shared" ref="C508" si="300">C509</f>
        <v>0</v>
      </c>
      <c r="D508" s="85">
        <f>D509</f>
        <v>0</v>
      </c>
      <c r="E508" s="85">
        <f t="shared" ref="E508:F508" si="301">E509</f>
        <v>0</v>
      </c>
      <c r="F508" s="85">
        <f t="shared" si="301"/>
        <v>2072.0300000000002</v>
      </c>
      <c r="G508" s="44" t="e">
        <f t="shared" si="277"/>
        <v>#DIV/0!</v>
      </c>
      <c r="H508" s="44" t="e">
        <f t="shared" si="278"/>
        <v>#DIV/0!</v>
      </c>
    </row>
    <row r="509" spans="1:8">
      <c r="A509" s="31">
        <v>4241</v>
      </c>
      <c r="B509" s="32" t="s">
        <v>250</v>
      </c>
      <c r="C509" s="79">
        <v>0</v>
      </c>
      <c r="D509" s="79">
        <v>0</v>
      </c>
      <c r="E509" s="79">
        <v>0</v>
      </c>
      <c r="F509" s="79">
        <v>2072.0300000000002</v>
      </c>
      <c r="G509" s="44" t="e">
        <f t="shared" si="277"/>
        <v>#DIV/0!</v>
      </c>
      <c r="H509" s="44" t="e">
        <f t="shared" si="278"/>
        <v>#DIV/0!</v>
      </c>
    </row>
    <row r="510" spans="1:8">
      <c r="A510" s="36"/>
      <c r="B510" s="36" t="s">
        <v>60</v>
      </c>
      <c r="C510" s="78">
        <f t="shared" ref="C510:F513" si="302">C511</f>
        <v>0</v>
      </c>
      <c r="D510" s="78"/>
      <c r="E510" s="78">
        <f t="shared" ref="E510:F510" si="303">E511</f>
        <v>0</v>
      </c>
      <c r="F510" s="78">
        <f t="shared" si="303"/>
        <v>0</v>
      </c>
      <c r="G510" s="103" t="e">
        <f t="shared" si="277"/>
        <v>#DIV/0!</v>
      </c>
      <c r="H510" s="103" t="e">
        <f>F510/C510</f>
        <v>#DIV/0!</v>
      </c>
    </row>
    <row r="511" spans="1:8">
      <c r="A511" s="27">
        <v>4</v>
      </c>
      <c r="B511" s="26" t="s">
        <v>200</v>
      </c>
      <c r="C511" s="85">
        <f t="shared" si="302"/>
        <v>0</v>
      </c>
      <c r="D511" s="85">
        <f t="shared" si="302"/>
        <v>0</v>
      </c>
      <c r="E511" s="85">
        <f t="shared" si="302"/>
        <v>0</v>
      </c>
      <c r="F511" s="85">
        <f t="shared" si="302"/>
        <v>0</v>
      </c>
      <c r="G511" s="44" t="e">
        <f t="shared" si="277"/>
        <v>#DIV/0!</v>
      </c>
      <c r="H511" s="44" t="e">
        <f>F511/C511</f>
        <v>#DIV/0!</v>
      </c>
    </row>
    <row r="512" spans="1:8">
      <c r="A512" s="27">
        <v>42</v>
      </c>
      <c r="B512" s="26" t="s">
        <v>205</v>
      </c>
      <c r="C512" s="85">
        <f t="shared" si="302"/>
        <v>0</v>
      </c>
      <c r="D512" s="85">
        <f t="shared" si="302"/>
        <v>0</v>
      </c>
      <c r="E512" s="85">
        <f t="shared" si="302"/>
        <v>0</v>
      </c>
      <c r="F512" s="85">
        <f t="shared" si="302"/>
        <v>0</v>
      </c>
      <c r="G512" s="44" t="e">
        <f t="shared" si="277"/>
        <v>#DIV/0!</v>
      </c>
      <c r="H512" s="44" t="e">
        <f t="shared" ref="H512:H514" si="304">F512/C512</f>
        <v>#DIV/0!</v>
      </c>
    </row>
    <row r="513" spans="1:8">
      <c r="A513" s="27">
        <v>422</v>
      </c>
      <c r="B513" s="26" t="s">
        <v>206</v>
      </c>
      <c r="C513" s="85">
        <f t="shared" si="302"/>
        <v>0</v>
      </c>
      <c r="D513" s="85">
        <f t="shared" si="302"/>
        <v>0</v>
      </c>
      <c r="E513" s="85">
        <f t="shared" si="302"/>
        <v>0</v>
      </c>
      <c r="F513" s="85">
        <f t="shared" si="302"/>
        <v>0</v>
      </c>
      <c r="G513" s="44" t="e">
        <f t="shared" si="277"/>
        <v>#DIV/0!</v>
      </c>
      <c r="H513" s="44" t="e">
        <f t="shared" si="304"/>
        <v>#DIV/0!</v>
      </c>
    </row>
    <row r="514" spans="1:8">
      <c r="A514" s="31">
        <v>4221</v>
      </c>
      <c r="B514" s="32" t="s">
        <v>251</v>
      </c>
      <c r="C514" s="79">
        <v>0</v>
      </c>
      <c r="D514" s="79">
        <v>0</v>
      </c>
      <c r="E514" s="79">
        <v>0</v>
      </c>
      <c r="F514" s="79">
        <v>0</v>
      </c>
      <c r="G514" s="44" t="e">
        <f t="shared" si="277"/>
        <v>#DIV/0!</v>
      </c>
      <c r="H514" s="44" t="e">
        <f t="shared" si="304"/>
        <v>#DIV/0!</v>
      </c>
    </row>
    <row r="515" spans="1:8">
      <c r="A515" s="30"/>
      <c r="B515" s="30" t="s">
        <v>252</v>
      </c>
      <c r="C515" s="45">
        <f>C510+C465+C390+C324+C261+C182+C115+C70+C4</f>
        <v>6313356.5599999996</v>
      </c>
      <c r="D515" s="45">
        <f>D510+D465+D390+D324+D261+D182+D115+D70+D4</f>
        <v>5771584</v>
      </c>
      <c r="E515" s="45">
        <f>E510+E465+E390+E324+E261+E182+E115+E70+E4+E451</f>
        <v>6843595</v>
      </c>
      <c r="F515" s="45">
        <f>F510+F465+F390+F324+F261+F182+F115+F70+F4+F451</f>
        <v>7699868.5499999989</v>
      </c>
      <c r="G515" s="72">
        <f>F515/E515*100</f>
        <v>112.51204301248099</v>
      </c>
      <c r="H515" s="72">
        <f>F515/C515*100</f>
        <v>121.9615663525901</v>
      </c>
    </row>
    <row r="516" spans="1:8">
      <c r="A516" s="53"/>
      <c r="C516" s="8"/>
      <c r="E516" s="8"/>
      <c r="F516" s="8"/>
      <c r="G516" s="8"/>
      <c r="H516" s="8"/>
    </row>
    <row r="517" spans="1:8">
      <c r="A517" s="53"/>
      <c r="B517" s="8"/>
    </row>
    <row r="521" spans="1:8">
      <c r="C521" s="8"/>
      <c r="D521" s="8"/>
      <c r="E521" s="8"/>
      <c r="F521" s="8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L84"/>
  <sheetViews>
    <sheetView topLeftCell="A49" workbookViewId="0">
      <selection activeCell="J21" sqref="J20:J21"/>
    </sheetView>
  </sheetViews>
  <sheetFormatPr defaultRowHeight="15"/>
  <cols>
    <col min="1" max="1" width="9.28515625" style="111" bestFit="1" customWidth="1"/>
    <col min="2" max="2" width="41.85546875" style="112" customWidth="1"/>
    <col min="3" max="6" width="15.85546875" customWidth="1"/>
  </cols>
  <sheetData>
    <row r="1" spans="1:194" s="109" customFormat="1" ht="24" customHeight="1">
      <c r="A1" s="167" t="s">
        <v>286</v>
      </c>
      <c r="B1" s="167"/>
      <c r="C1" s="167"/>
      <c r="D1" s="167"/>
      <c r="E1" s="167"/>
      <c r="F1" s="16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</row>
    <row r="2" spans="1:194" s="109" customFormat="1" ht="24" customHeight="1">
      <c r="A2" s="110"/>
      <c r="B2" s="110"/>
      <c r="C2" s="110"/>
      <c r="D2" s="141"/>
      <c r="E2" s="110"/>
      <c r="F2" s="110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</row>
    <row r="3" spans="1:194">
      <c r="F3" s="53"/>
    </row>
    <row r="4" spans="1:194" ht="45">
      <c r="A4" s="113" t="s">
        <v>287</v>
      </c>
      <c r="B4" s="114" t="s">
        <v>288</v>
      </c>
      <c r="C4" s="115" t="s">
        <v>404</v>
      </c>
      <c r="D4" s="56" t="s">
        <v>400</v>
      </c>
      <c r="E4" s="56" t="s">
        <v>401</v>
      </c>
      <c r="F4" s="115" t="s">
        <v>405</v>
      </c>
    </row>
    <row r="5" spans="1:194" ht="28.5" customHeight="1">
      <c r="A5" s="116"/>
      <c r="B5" s="117" t="s">
        <v>289</v>
      </c>
      <c r="C5" s="118">
        <f>+C6+C15+C21+C28+C38+C45+C52+C59+C66+C75</f>
        <v>6313357</v>
      </c>
      <c r="D5" s="118">
        <f>+D6+D15+D21+D28+D38+D45+D52+D59+D66+D75</f>
        <v>5771584</v>
      </c>
      <c r="E5" s="118">
        <f t="shared" ref="E5:F5" si="0">+E6+E15+E21+E28+E38+E45+E52+E59+E66+E75</f>
        <v>6843595</v>
      </c>
      <c r="F5" s="118">
        <f t="shared" si="0"/>
        <v>7699868.5500000007</v>
      </c>
    </row>
    <row r="6" spans="1:194">
      <c r="A6" s="119">
        <v>1</v>
      </c>
      <c r="B6" s="120" t="s">
        <v>290</v>
      </c>
      <c r="C6" s="121">
        <f>SUM(C7:C14)</f>
        <v>0</v>
      </c>
      <c r="D6" s="121"/>
      <c r="E6" s="121">
        <f>SUM(E7:E14)</f>
        <v>0</v>
      </c>
      <c r="F6" s="121">
        <f>SUM(F7:F14)</f>
        <v>0</v>
      </c>
    </row>
    <row r="7" spans="1:194" ht="25.5">
      <c r="A7" s="122">
        <v>11</v>
      </c>
      <c r="B7" s="123" t="s">
        <v>291</v>
      </c>
      <c r="C7" s="124"/>
      <c r="D7" s="124"/>
      <c r="E7" s="124"/>
      <c r="F7" s="124"/>
    </row>
    <row r="8" spans="1:194">
      <c r="A8" s="122">
        <v>12</v>
      </c>
      <c r="B8" s="123" t="s">
        <v>292</v>
      </c>
      <c r="C8" s="124"/>
      <c r="D8" s="124"/>
      <c r="E8" s="124"/>
      <c r="F8" s="124"/>
    </row>
    <row r="9" spans="1:194">
      <c r="A9" s="122">
        <v>13</v>
      </c>
      <c r="B9" s="123" t="s">
        <v>293</v>
      </c>
      <c r="C9" s="124"/>
      <c r="D9" s="124"/>
      <c r="E9" s="124"/>
      <c r="F9" s="124"/>
    </row>
    <row r="10" spans="1:194">
      <c r="A10" s="122">
        <v>14</v>
      </c>
      <c r="B10" s="123" t="s">
        <v>294</v>
      </c>
      <c r="C10" s="124"/>
      <c r="D10" s="124"/>
      <c r="E10" s="124"/>
      <c r="F10" s="124"/>
    </row>
    <row r="11" spans="1:194">
      <c r="A11" s="122">
        <v>15</v>
      </c>
      <c r="B11" s="123" t="s">
        <v>295</v>
      </c>
      <c r="C11" s="124"/>
      <c r="D11" s="124"/>
      <c r="E11" s="124"/>
      <c r="F11" s="124"/>
    </row>
    <row r="12" spans="1:194">
      <c r="A12" s="122">
        <v>16</v>
      </c>
      <c r="B12" s="123" t="s">
        <v>296</v>
      </c>
      <c r="C12" s="124"/>
      <c r="D12" s="124"/>
      <c r="E12" s="124"/>
      <c r="F12" s="124"/>
    </row>
    <row r="13" spans="1:194">
      <c r="A13" s="122">
        <v>17</v>
      </c>
      <c r="B13" s="123" t="s">
        <v>297</v>
      </c>
      <c r="C13" s="124"/>
      <c r="D13" s="124"/>
      <c r="E13" s="124"/>
      <c r="F13" s="124"/>
    </row>
    <row r="14" spans="1:194" ht="25.5">
      <c r="A14" s="122">
        <v>18</v>
      </c>
      <c r="B14" s="123" t="s">
        <v>298</v>
      </c>
      <c r="C14" s="124"/>
      <c r="D14" s="124"/>
      <c r="E14" s="124"/>
      <c r="F14" s="124"/>
    </row>
    <row r="15" spans="1:194">
      <c r="A15" s="119">
        <v>2</v>
      </c>
      <c r="B15" s="120" t="s">
        <v>299</v>
      </c>
      <c r="C15" s="121">
        <f>SUM(C16:C20)</f>
        <v>0</v>
      </c>
      <c r="D15" s="121"/>
      <c r="E15" s="121">
        <f>SUM(E16:E20)</f>
        <v>0</v>
      </c>
      <c r="F15" s="121">
        <f>SUM(F16:F20)</f>
        <v>0</v>
      </c>
    </row>
    <row r="16" spans="1:194">
      <c r="A16" s="122">
        <v>21</v>
      </c>
      <c r="B16" s="123" t="s">
        <v>300</v>
      </c>
      <c r="C16" s="124"/>
      <c r="D16" s="124"/>
      <c r="E16" s="124"/>
      <c r="F16" s="124"/>
    </row>
    <row r="17" spans="1:6">
      <c r="A17" s="122">
        <v>22</v>
      </c>
      <c r="B17" s="123" t="s">
        <v>301</v>
      </c>
      <c r="C17" s="124"/>
      <c r="D17" s="124"/>
      <c r="E17" s="124"/>
      <c r="F17" s="124"/>
    </row>
    <row r="18" spans="1:6">
      <c r="A18" s="122">
        <v>23</v>
      </c>
      <c r="B18" s="123" t="s">
        <v>302</v>
      </c>
      <c r="C18" s="124"/>
      <c r="D18" s="124"/>
      <c r="E18" s="124"/>
      <c r="F18" s="124"/>
    </row>
    <row r="19" spans="1:6">
      <c r="A19" s="122">
        <v>24</v>
      </c>
      <c r="B19" s="123" t="s">
        <v>303</v>
      </c>
      <c r="C19" s="124"/>
      <c r="D19" s="124"/>
      <c r="E19" s="124"/>
      <c r="F19" s="124"/>
    </row>
    <row r="20" spans="1:6">
      <c r="A20" s="122">
        <v>25</v>
      </c>
      <c r="B20" s="123" t="s">
        <v>304</v>
      </c>
      <c r="C20" s="124"/>
      <c r="D20" s="124"/>
      <c r="E20" s="124"/>
      <c r="F20" s="124"/>
    </row>
    <row r="21" spans="1:6">
      <c r="A21" s="119">
        <v>3</v>
      </c>
      <c r="B21" s="120" t="s">
        <v>305</v>
      </c>
      <c r="C21" s="125">
        <f>SUM(C22:C27)</f>
        <v>0</v>
      </c>
      <c r="D21" s="125"/>
      <c r="E21" s="125">
        <f>SUM(E22:E27)</f>
        <v>0</v>
      </c>
      <c r="F21" s="125">
        <f>SUM(F22:F27)</f>
        <v>0</v>
      </c>
    </row>
    <row r="22" spans="1:6">
      <c r="A22" s="122">
        <v>31</v>
      </c>
      <c r="B22" s="123" t="s">
        <v>306</v>
      </c>
      <c r="C22" s="124"/>
      <c r="D22" s="124"/>
      <c r="E22" s="124"/>
      <c r="F22" s="124"/>
    </row>
    <row r="23" spans="1:6">
      <c r="A23" s="122">
        <v>32</v>
      </c>
      <c r="B23" s="123" t="s">
        <v>307</v>
      </c>
      <c r="C23" s="124"/>
      <c r="D23" s="124"/>
      <c r="E23" s="124"/>
      <c r="F23" s="124"/>
    </row>
    <row r="24" spans="1:6">
      <c r="A24" s="122">
        <v>33</v>
      </c>
      <c r="B24" s="123" t="s">
        <v>308</v>
      </c>
      <c r="C24" s="124"/>
      <c r="D24" s="124"/>
      <c r="E24" s="124"/>
      <c r="F24" s="124"/>
    </row>
    <row r="25" spans="1:6">
      <c r="A25" s="122">
        <v>34</v>
      </c>
      <c r="B25" s="123" t="s">
        <v>309</v>
      </c>
      <c r="C25" s="124"/>
      <c r="D25" s="124"/>
      <c r="E25" s="124"/>
      <c r="F25" s="124"/>
    </row>
    <row r="26" spans="1:6">
      <c r="A26" s="122">
        <v>35</v>
      </c>
      <c r="B26" s="123" t="s">
        <v>310</v>
      </c>
      <c r="C26" s="124"/>
      <c r="D26" s="124"/>
      <c r="E26" s="124"/>
      <c r="F26" s="124"/>
    </row>
    <row r="27" spans="1:6" ht="25.5">
      <c r="A27" s="122">
        <v>36</v>
      </c>
      <c r="B27" s="123" t="s">
        <v>311</v>
      </c>
      <c r="C27" s="124"/>
      <c r="D27" s="124"/>
      <c r="E27" s="124"/>
      <c r="F27" s="124"/>
    </row>
    <row r="28" spans="1:6">
      <c r="A28" s="119">
        <v>4</v>
      </c>
      <c r="B28" s="120" t="s">
        <v>312</v>
      </c>
      <c r="C28" s="125">
        <f>SUM(C29:C37)</f>
        <v>0</v>
      </c>
      <c r="D28" s="125"/>
      <c r="E28" s="125">
        <f>SUM(E29:E37)</f>
        <v>0</v>
      </c>
      <c r="F28" s="125">
        <f>SUM(F29:F37)</f>
        <v>0</v>
      </c>
    </row>
    <row r="29" spans="1:6">
      <c r="A29" s="122">
        <v>41</v>
      </c>
      <c r="B29" s="123" t="s">
        <v>313</v>
      </c>
      <c r="C29" s="124"/>
      <c r="D29" s="124"/>
      <c r="E29" s="124"/>
      <c r="F29" s="124"/>
    </row>
    <row r="30" spans="1:6">
      <c r="A30" s="122">
        <v>42</v>
      </c>
      <c r="B30" s="123" t="s">
        <v>314</v>
      </c>
      <c r="C30" s="124"/>
      <c r="D30" s="124"/>
      <c r="E30" s="124"/>
      <c r="F30" s="124"/>
    </row>
    <row r="31" spans="1:6">
      <c r="A31" s="122">
        <v>43</v>
      </c>
      <c r="B31" s="123" t="s">
        <v>315</v>
      </c>
      <c r="C31" s="124"/>
      <c r="D31" s="124"/>
      <c r="E31" s="124"/>
      <c r="F31" s="124"/>
    </row>
    <row r="32" spans="1:6">
      <c r="A32" s="122">
        <v>44</v>
      </c>
      <c r="B32" s="123" t="s">
        <v>316</v>
      </c>
      <c r="C32" s="124"/>
      <c r="D32" s="124"/>
      <c r="E32" s="124"/>
      <c r="F32" s="124"/>
    </row>
    <row r="33" spans="1:6">
      <c r="A33" s="122">
        <v>45</v>
      </c>
      <c r="B33" s="123" t="s">
        <v>317</v>
      </c>
      <c r="C33" s="124"/>
      <c r="D33" s="124"/>
      <c r="E33" s="124"/>
      <c r="F33" s="124"/>
    </row>
    <row r="34" spans="1:6">
      <c r="A34" s="122">
        <v>46</v>
      </c>
      <c r="B34" s="123" t="s">
        <v>318</v>
      </c>
      <c r="C34" s="124"/>
      <c r="D34" s="124"/>
      <c r="E34" s="124"/>
      <c r="F34" s="124"/>
    </row>
    <row r="35" spans="1:6">
      <c r="A35" s="122">
        <v>47</v>
      </c>
      <c r="B35" s="123" t="s">
        <v>319</v>
      </c>
      <c r="C35" s="124"/>
      <c r="D35" s="124"/>
      <c r="E35" s="124"/>
      <c r="F35" s="124"/>
    </row>
    <row r="36" spans="1:6">
      <c r="A36" s="122">
        <v>48</v>
      </c>
      <c r="B36" s="123" t="s">
        <v>320</v>
      </c>
      <c r="C36" s="124"/>
      <c r="D36" s="124"/>
      <c r="E36" s="124"/>
      <c r="F36" s="124"/>
    </row>
    <row r="37" spans="1:6">
      <c r="A37" s="122">
        <v>49</v>
      </c>
      <c r="B37" s="123" t="s">
        <v>321</v>
      </c>
      <c r="C37" s="124"/>
      <c r="D37" s="124"/>
      <c r="E37" s="124"/>
      <c r="F37" s="124"/>
    </row>
    <row r="38" spans="1:6">
      <c r="A38" s="119">
        <v>5</v>
      </c>
      <c r="B38" s="120" t="s">
        <v>322</v>
      </c>
      <c r="C38" s="125">
        <f>SUM(C39:C44)</f>
        <v>0</v>
      </c>
      <c r="D38" s="125"/>
      <c r="E38" s="125">
        <f>SUM(E39:E44)</f>
        <v>0</v>
      </c>
      <c r="F38" s="125">
        <f>SUM(F39:F44)</f>
        <v>0</v>
      </c>
    </row>
    <row r="39" spans="1:6">
      <c r="A39" s="122">
        <v>51</v>
      </c>
      <c r="B39" s="123" t="s">
        <v>323</v>
      </c>
      <c r="C39" s="124"/>
      <c r="D39" s="124"/>
      <c r="E39" s="124"/>
      <c r="F39" s="124"/>
    </row>
    <row r="40" spans="1:6">
      <c r="A40" s="122">
        <v>52</v>
      </c>
      <c r="B40" s="123" t="s">
        <v>324</v>
      </c>
      <c r="C40" s="124"/>
      <c r="D40" s="124"/>
      <c r="E40" s="124"/>
      <c r="F40" s="124"/>
    </row>
    <row r="41" spans="1:6">
      <c r="A41" s="122">
        <v>53</v>
      </c>
      <c r="B41" s="123" t="s">
        <v>325</v>
      </c>
      <c r="C41" s="124"/>
      <c r="D41" s="124"/>
      <c r="E41" s="124"/>
      <c r="F41" s="124"/>
    </row>
    <row r="42" spans="1:6">
      <c r="A42" s="122">
        <v>54</v>
      </c>
      <c r="B42" s="123" t="s">
        <v>326</v>
      </c>
      <c r="C42" s="124"/>
      <c r="D42" s="124"/>
      <c r="E42" s="124"/>
      <c r="F42" s="124"/>
    </row>
    <row r="43" spans="1:6">
      <c r="A43" s="122">
        <v>55</v>
      </c>
      <c r="B43" s="123" t="s">
        <v>327</v>
      </c>
      <c r="C43" s="124"/>
      <c r="D43" s="124"/>
      <c r="E43" s="124"/>
      <c r="F43" s="124"/>
    </row>
    <row r="44" spans="1:6" ht="25.5">
      <c r="A44" s="122">
        <v>56</v>
      </c>
      <c r="B44" s="123" t="s">
        <v>328</v>
      </c>
      <c r="C44" s="124"/>
      <c r="D44" s="124"/>
      <c r="E44" s="124"/>
      <c r="F44" s="124"/>
    </row>
    <row r="45" spans="1:6">
      <c r="A45" s="119">
        <v>6</v>
      </c>
      <c r="B45" s="120" t="s">
        <v>329</v>
      </c>
      <c r="C45" s="125">
        <f>SUM(C46:C51)</f>
        <v>0</v>
      </c>
      <c r="D45" s="125"/>
      <c r="E45" s="125">
        <f>SUM(E46:E51)</f>
        <v>0</v>
      </c>
      <c r="F45" s="125">
        <f>SUM(F46:F51)</f>
        <v>0</v>
      </c>
    </row>
    <row r="46" spans="1:6">
      <c r="A46" s="122">
        <v>61</v>
      </c>
      <c r="B46" s="123" t="s">
        <v>330</v>
      </c>
      <c r="C46" s="124"/>
      <c r="D46" s="124"/>
      <c r="E46" s="124"/>
      <c r="F46" s="124"/>
    </row>
    <row r="47" spans="1:6">
      <c r="A47" s="122">
        <v>62</v>
      </c>
      <c r="B47" s="123" t="s">
        <v>331</v>
      </c>
      <c r="C47" s="124"/>
      <c r="D47" s="124"/>
      <c r="E47" s="124"/>
      <c r="F47" s="124"/>
    </row>
    <row r="48" spans="1:6">
      <c r="A48" s="122">
        <v>63</v>
      </c>
      <c r="B48" s="123" t="s">
        <v>332</v>
      </c>
      <c r="C48" s="124"/>
      <c r="D48" s="124"/>
      <c r="E48" s="124"/>
      <c r="F48" s="124"/>
    </row>
    <row r="49" spans="1:6">
      <c r="A49" s="122">
        <v>64</v>
      </c>
      <c r="B49" s="123" t="s">
        <v>333</v>
      </c>
      <c r="C49" s="124"/>
      <c r="D49" s="124"/>
      <c r="E49" s="124"/>
      <c r="F49" s="124"/>
    </row>
    <row r="50" spans="1:6" ht="25.5">
      <c r="A50" s="122">
        <v>65</v>
      </c>
      <c r="B50" s="123" t="s">
        <v>334</v>
      </c>
      <c r="C50" s="124"/>
      <c r="D50" s="124"/>
      <c r="E50" s="124"/>
      <c r="F50" s="124"/>
    </row>
    <row r="51" spans="1:6" ht="25.5">
      <c r="A51" s="122">
        <v>66</v>
      </c>
      <c r="B51" s="123" t="s">
        <v>335</v>
      </c>
      <c r="C51" s="124"/>
      <c r="D51" s="124"/>
      <c r="E51" s="124"/>
      <c r="F51" s="124"/>
    </row>
    <row r="52" spans="1:6">
      <c r="A52" s="119">
        <v>7</v>
      </c>
      <c r="B52" s="120" t="s">
        <v>336</v>
      </c>
      <c r="C52" s="125">
        <f>SUM(C53:C58)</f>
        <v>0</v>
      </c>
      <c r="D52" s="125"/>
      <c r="E52" s="125">
        <f>SUM(E53:E58)</f>
        <v>0</v>
      </c>
      <c r="F52" s="125">
        <f>SUM(F53:F58)</f>
        <v>0</v>
      </c>
    </row>
    <row r="53" spans="1:6">
      <c r="A53" s="122">
        <v>71</v>
      </c>
      <c r="B53" s="123" t="s">
        <v>337</v>
      </c>
      <c r="C53" s="124"/>
      <c r="D53" s="124"/>
      <c r="E53" s="124"/>
      <c r="F53" s="124"/>
    </row>
    <row r="54" spans="1:6">
      <c r="A54" s="122">
        <v>72</v>
      </c>
      <c r="B54" s="123" t="s">
        <v>338</v>
      </c>
      <c r="C54" s="124"/>
      <c r="D54" s="124"/>
      <c r="E54" s="124"/>
      <c r="F54" s="124"/>
    </row>
    <row r="55" spans="1:6">
      <c r="A55" s="122">
        <v>73</v>
      </c>
      <c r="B55" s="123" t="s">
        <v>339</v>
      </c>
      <c r="C55" s="124"/>
      <c r="D55" s="124"/>
      <c r="E55" s="124"/>
      <c r="F55" s="124"/>
    </row>
    <row r="56" spans="1:6">
      <c r="A56" s="122">
        <v>74</v>
      </c>
      <c r="B56" s="123" t="s">
        <v>340</v>
      </c>
      <c r="C56" s="124"/>
      <c r="D56" s="124"/>
      <c r="E56" s="124"/>
      <c r="F56" s="124"/>
    </row>
    <row r="57" spans="1:6">
      <c r="A57" s="122">
        <v>75</v>
      </c>
      <c r="B57" s="123" t="s">
        <v>341</v>
      </c>
      <c r="C57" s="124"/>
      <c r="D57" s="124"/>
      <c r="E57" s="124"/>
      <c r="F57" s="124"/>
    </row>
    <row r="58" spans="1:6" ht="25.5">
      <c r="A58" s="122">
        <v>76</v>
      </c>
      <c r="B58" s="123" t="s">
        <v>342</v>
      </c>
      <c r="C58" s="124"/>
      <c r="D58" s="124"/>
      <c r="E58" s="124"/>
      <c r="F58" s="124"/>
    </row>
    <row r="59" spans="1:6">
      <c r="A59" s="119">
        <v>8</v>
      </c>
      <c r="B59" s="120" t="s">
        <v>343</v>
      </c>
      <c r="C59" s="125">
        <f>SUM(C60:C65)</f>
        <v>0</v>
      </c>
      <c r="D59" s="125"/>
      <c r="E59" s="125">
        <f>SUM(E60:E65)</f>
        <v>0</v>
      </c>
      <c r="F59" s="125">
        <f>SUM(F60:F65)</f>
        <v>0</v>
      </c>
    </row>
    <row r="60" spans="1:6">
      <c r="A60" s="122">
        <v>81</v>
      </c>
      <c r="B60" s="123" t="s">
        <v>344</v>
      </c>
      <c r="C60" s="124"/>
      <c r="D60" s="124"/>
      <c r="E60" s="124"/>
      <c r="F60" s="124"/>
    </row>
    <row r="61" spans="1:6">
      <c r="A61" s="122">
        <v>82</v>
      </c>
      <c r="B61" s="123" t="s">
        <v>345</v>
      </c>
      <c r="C61" s="124"/>
      <c r="D61" s="124"/>
      <c r="E61" s="124"/>
      <c r="F61" s="124"/>
    </row>
    <row r="62" spans="1:6">
      <c r="A62" s="122">
        <v>83</v>
      </c>
      <c r="B62" s="123" t="s">
        <v>346</v>
      </c>
      <c r="C62" s="124"/>
      <c r="D62" s="124"/>
      <c r="E62" s="124"/>
      <c r="F62" s="124"/>
    </row>
    <row r="63" spans="1:6">
      <c r="A63" s="122">
        <v>84</v>
      </c>
      <c r="B63" s="123" t="s">
        <v>347</v>
      </c>
      <c r="C63" s="124"/>
      <c r="D63" s="124"/>
      <c r="E63" s="124"/>
      <c r="F63" s="124"/>
    </row>
    <row r="64" spans="1:6">
      <c r="A64" s="122">
        <v>85</v>
      </c>
      <c r="B64" s="123" t="s">
        <v>348</v>
      </c>
      <c r="C64" s="124"/>
      <c r="D64" s="124"/>
      <c r="E64" s="124"/>
      <c r="F64" s="124"/>
    </row>
    <row r="65" spans="1:6" ht="25.5">
      <c r="A65" s="122">
        <v>86</v>
      </c>
      <c r="B65" s="123" t="s">
        <v>349</v>
      </c>
      <c r="C65" s="124"/>
      <c r="D65" s="124"/>
      <c r="E65" s="124"/>
      <c r="F65" s="124"/>
    </row>
    <row r="66" spans="1:6">
      <c r="A66" s="119">
        <v>9</v>
      </c>
      <c r="B66" s="120" t="s">
        <v>350</v>
      </c>
      <c r="C66" s="125">
        <f>SUM(C67:C74)</f>
        <v>6313357</v>
      </c>
      <c r="D66" s="125">
        <f>SUM(D67:D74)</f>
        <v>5771584</v>
      </c>
      <c r="E66" s="125">
        <f>SUM(E67:E74)</f>
        <v>6843595</v>
      </c>
      <c r="F66" s="125">
        <f>SUM(F67:F74)</f>
        <v>7699868.5500000007</v>
      </c>
    </row>
    <row r="67" spans="1:6">
      <c r="A67" s="122">
        <v>91</v>
      </c>
      <c r="B67" s="123" t="s">
        <v>351</v>
      </c>
      <c r="C67" s="124"/>
      <c r="D67" s="124"/>
      <c r="E67" s="124"/>
      <c r="F67" s="124"/>
    </row>
    <row r="68" spans="1:6">
      <c r="A68" s="122">
        <v>92</v>
      </c>
      <c r="B68" s="123" t="s">
        <v>352</v>
      </c>
      <c r="C68" s="124"/>
      <c r="D68" s="124"/>
      <c r="E68" s="124"/>
      <c r="F68" s="124"/>
    </row>
    <row r="69" spans="1:6">
      <c r="A69" s="122">
        <v>93</v>
      </c>
      <c r="B69" s="123" t="s">
        <v>353</v>
      </c>
      <c r="C69" s="124"/>
      <c r="D69" s="124"/>
      <c r="E69" s="124"/>
      <c r="F69" s="124"/>
    </row>
    <row r="70" spans="1:6">
      <c r="A70" s="122">
        <v>94</v>
      </c>
      <c r="B70" s="123" t="s">
        <v>354</v>
      </c>
      <c r="C70" s="124">
        <v>6313357</v>
      </c>
      <c r="D70" s="124">
        <f>'Opći dio rashodi'!D96</f>
        <v>5771584</v>
      </c>
      <c r="E70" s="124">
        <f>'Opći dio rashodi'!E96</f>
        <v>6843595</v>
      </c>
      <c r="F70" s="124">
        <f>'Opći dio rashodi'!F96</f>
        <v>7699868.5500000007</v>
      </c>
    </row>
    <row r="71" spans="1:6">
      <c r="A71" s="122">
        <v>95</v>
      </c>
      <c r="B71" s="123" t="s">
        <v>355</v>
      </c>
      <c r="C71" s="124"/>
      <c r="D71" s="124"/>
      <c r="E71" s="124"/>
      <c r="F71" s="124"/>
    </row>
    <row r="72" spans="1:6">
      <c r="A72" s="122">
        <v>96</v>
      </c>
      <c r="B72" s="123" t="s">
        <v>356</v>
      </c>
      <c r="C72" s="124"/>
      <c r="D72" s="124"/>
      <c r="E72" s="124"/>
      <c r="F72" s="124"/>
    </row>
    <row r="73" spans="1:6">
      <c r="A73" s="122">
        <v>97</v>
      </c>
      <c r="B73" s="123" t="s">
        <v>357</v>
      </c>
      <c r="C73" s="124"/>
      <c r="D73" s="124"/>
      <c r="E73" s="124"/>
      <c r="F73" s="124"/>
    </row>
    <row r="74" spans="1:6">
      <c r="A74" s="122">
        <v>98</v>
      </c>
      <c r="B74" s="123" t="s">
        <v>358</v>
      </c>
      <c r="C74" s="124"/>
      <c r="D74" s="124"/>
      <c r="E74" s="124"/>
      <c r="F74" s="124"/>
    </row>
    <row r="75" spans="1:6">
      <c r="A75" s="119">
        <v>10</v>
      </c>
      <c r="B75" s="120" t="s">
        <v>359</v>
      </c>
      <c r="C75" s="125">
        <f>SUM(C76:C84)</f>
        <v>0</v>
      </c>
      <c r="D75" s="125"/>
      <c r="E75" s="125">
        <f>SUM(E76:E84)</f>
        <v>0</v>
      </c>
      <c r="F75" s="125">
        <f>SUM(F76:F84)</f>
        <v>0</v>
      </c>
    </row>
    <row r="76" spans="1:6">
      <c r="A76" s="122">
        <v>101</v>
      </c>
      <c r="B76" s="123" t="s">
        <v>360</v>
      </c>
      <c r="C76" s="124"/>
      <c r="D76" s="124"/>
      <c r="E76" s="124"/>
      <c r="F76" s="124"/>
    </row>
    <row r="77" spans="1:6">
      <c r="A77" s="122">
        <v>102</v>
      </c>
      <c r="B77" s="123" t="s">
        <v>361</v>
      </c>
      <c r="C77" s="124"/>
      <c r="D77" s="124"/>
      <c r="E77" s="124"/>
      <c r="F77" s="124"/>
    </row>
    <row r="78" spans="1:6">
      <c r="A78" s="122">
        <v>103</v>
      </c>
      <c r="B78" s="123" t="s">
        <v>362</v>
      </c>
      <c r="C78" s="124"/>
      <c r="D78" s="124"/>
      <c r="E78" s="124"/>
      <c r="F78" s="124"/>
    </row>
    <row r="79" spans="1:6">
      <c r="A79" s="122">
        <v>104</v>
      </c>
      <c r="B79" s="123" t="s">
        <v>363</v>
      </c>
      <c r="C79" s="124"/>
      <c r="D79" s="124"/>
      <c r="E79" s="124"/>
      <c r="F79" s="124"/>
    </row>
    <row r="80" spans="1:6">
      <c r="A80" s="122">
        <v>105</v>
      </c>
      <c r="B80" s="123" t="s">
        <v>364</v>
      </c>
      <c r="C80" s="124"/>
      <c r="D80" s="124"/>
      <c r="E80" s="124"/>
      <c r="F80" s="124"/>
    </row>
    <row r="81" spans="1:6">
      <c r="A81" s="122">
        <v>106</v>
      </c>
      <c r="B81" s="123" t="s">
        <v>365</v>
      </c>
      <c r="C81" s="124"/>
      <c r="D81" s="124"/>
      <c r="E81" s="124"/>
      <c r="F81" s="124"/>
    </row>
    <row r="82" spans="1:6" ht="25.5">
      <c r="A82" s="122">
        <v>107</v>
      </c>
      <c r="B82" s="123" t="s">
        <v>366</v>
      </c>
      <c r="C82" s="124"/>
      <c r="D82" s="124"/>
      <c r="E82" s="124"/>
      <c r="F82" s="124"/>
    </row>
    <row r="83" spans="1:6">
      <c r="A83" s="122">
        <v>108</v>
      </c>
      <c r="B83" s="123" t="s">
        <v>367</v>
      </c>
      <c r="C83" s="124"/>
      <c r="D83" s="124"/>
      <c r="E83" s="124"/>
      <c r="F83" s="124"/>
    </row>
    <row r="84" spans="1:6" ht="25.5">
      <c r="A84" s="122">
        <v>109</v>
      </c>
      <c r="B84" s="123" t="s">
        <v>368</v>
      </c>
      <c r="C84" s="124"/>
      <c r="D84" s="124"/>
      <c r="E84" s="124"/>
      <c r="F84" s="124"/>
    </row>
  </sheetData>
  <mergeCells count="1">
    <mergeCell ref="A1:F1"/>
  </mergeCells>
  <pageMargins left="0.7" right="0.7" top="0.75" bottom="0.75" header="0.3" footer="0.3"/>
  <pageSetup scale="78" fitToHeight="0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299"/>
  <sheetViews>
    <sheetView tabSelected="1" zoomScale="89" zoomScaleNormal="90" workbookViewId="0">
      <selection activeCell="B14" sqref="B14"/>
    </sheetView>
  </sheetViews>
  <sheetFormatPr defaultRowHeight="15"/>
  <cols>
    <col min="1" max="1" width="6.5703125" style="13" customWidth="1"/>
    <col min="2" max="2" width="67.85546875" style="13" customWidth="1"/>
    <col min="3" max="3" width="18.5703125" style="13" customWidth="1"/>
    <col min="4" max="4" width="15.7109375" style="13" customWidth="1"/>
    <col min="5" max="5" width="16" style="13" customWidth="1"/>
    <col min="6" max="6" width="16" style="60" customWidth="1"/>
    <col min="7" max="7" width="10.7109375" style="105" customWidth="1"/>
    <col min="8" max="8" width="11.7109375" style="105" bestFit="1" customWidth="1"/>
    <col min="9" max="250" width="9.140625" style="13"/>
    <col min="251" max="251" width="7.42578125" style="13" customWidth="1"/>
    <col min="252" max="252" width="52.5703125" style="13" customWidth="1"/>
    <col min="253" max="253" width="15.7109375" style="13" customWidth="1"/>
    <col min="254" max="254" width="12.5703125" style="13" customWidth="1"/>
    <col min="255" max="255" width="7.42578125" style="13" customWidth="1"/>
    <col min="256" max="256" width="0" style="13" hidden="1" customWidth="1"/>
    <col min="257" max="257" width="4" style="13" customWidth="1"/>
    <col min="258" max="506" width="9.140625" style="13"/>
    <col min="507" max="507" width="7.42578125" style="13" customWidth="1"/>
    <col min="508" max="508" width="52.5703125" style="13" customWidth="1"/>
    <col min="509" max="509" width="15.7109375" style="13" customWidth="1"/>
    <col min="510" max="510" width="12.5703125" style="13" customWidth="1"/>
    <col min="511" max="511" width="7.42578125" style="13" customWidth="1"/>
    <col min="512" max="512" width="0" style="13" hidden="1" customWidth="1"/>
    <col min="513" max="513" width="4" style="13" customWidth="1"/>
    <col min="514" max="762" width="9.140625" style="13"/>
    <col min="763" max="763" width="7.42578125" style="13" customWidth="1"/>
    <col min="764" max="764" width="52.5703125" style="13" customWidth="1"/>
    <col min="765" max="765" width="15.7109375" style="13" customWidth="1"/>
    <col min="766" max="766" width="12.5703125" style="13" customWidth="1"/>
    <col min="767" max="767" width="7.42578125" style="13" customWidth="1"/>
    <col min="768" max="768" width="0" style="13" hidden="1" customWidth="1"/>
    <col min="769" max="769" width="4" style="13" customWidth="1"/>
    <col min="770" max="1018" width="9.140625" style="13"/>
    <col min="1019" max="1019" width="7.42578125" style="13" customWidth="1"/>
    <col min="1020" max="1020" width="52.5703125" style="13" customWidth="1"/>
    <col min="1021" max="1021" width="15.7109375" style="13" customWidth="1"/>
    <col min="1022" max="1022" width="12.5703125" style="13" customWidth="1"/>
    <col min="1023" max="1023" width="7.42578125" style="13" customWidth="1"/>
    <col min="1024" max="1024" width="0" style="13" hidden="1" customWidth="1"/>
    <col min="1025" max="1025" width="4" style="13" customWidth="1"/>
    <col min="1026" max="1274" width="9.140625" style="13"/>
    <col min="1275" max="1275" width="7.42578125" style="13" customWidth="1"/>
    <col min="1276" max="1276" width="52.5703125" style="13" customWidth="1"/>
    <col min="1277" max="1277" width="15.7109375" style="13" customWidth="1"/>
    <col min="1278" max="1278" width="12.5703125" style="13" customWidth="1"/>
    <col min="1279" max="1279" width="7.42578125" style="13" customWidth="1"/>
    <col min="1280" max="1280" width="0" style="13" hidden="1" customWidth="1"/>
    <col min="1281" max="1281" width="4" style="13" customWidth="1"/>
    <col min="1282" max="1530" width="9.140625" style="13"/>
    <col min="1531" max="1531" width="7.42578125" style="13" customWidth="1"/>
    <col min="1532" max="1532" width="52.5703125" style="13" customWidth="1"/>
    <col min="1533" max="1533" width="15.7109375" style="13" customWidth="1"/>
    <col min="1534" max="1534" width="12.5703125" style="13" customWidth="1"/>
    <col min="1535" max="1535" width="7.42578125" style="13" customWidth="1"/>
    <col min="1536" max="1536" width="0" style="13" hidden="1" customWidth="1"/>
    <col min="1537" max="1537" width="4" style="13" customWidth="1"/>
    <col min="1538" max="1786" width="9.140625" style="13"/>
    <col min="1787" max="1787" width="7.42578125" style="13" customWidth="1"/>
    <col min="1788" max="1788" width="52.5703125" style="13" customWidth="1"/>
    <col min="1789" max="1789" width="15.7109375" style="13" customWidth="1"/>
    <col min="1790" max="1790" width="12.5703125" style="13" customWidth="1"/>
    <col min="1791" max="1791" width="7.42578125" style="13" customWidth="1"/>
    <col min="1792" max="1792" width="0" style="13" hidden="1" customWidth="1"/>
    <col min="1793" max="1793" width="4" style="13" customWidth="1"/>
    <col min="1794" max="2042" width="9.140625" style="13"/>
    <col min="2043" max="2043" width="7.42578125" style="13" customWidth="1"/>
    <col min="2044" max="2044" width="52.5703125" style="13" customWidth="1"/>
    <col min="2045" max="2045" width="15.7109375" style="13" customWidth="1"/>
    <col min="2046" max="2046" width="12.5703125" style="13" customWidth="1"/>
    <col min="2047" max="2047" width="7.42578125" style="13" customWidth="1"/>
    <col min="2048" max="2048" width="0" style="13" hidden="1" customWidth="1"/>
    <col min="2049" max="2049" width="4" style="13" customWidth="1"/>
    <col min="2050" max="2298" width="9.140625" style="13"/>
    <col min="2299" max="2299" width="7.42578125" style="13" customWidth="1"/>
    <col min="2300" max="2300" width="52.5703125" style="13" customWidth="1"/>
    <col min="2301" max="2301" width="15.7109375" style="13" customWidth="1"/>
    <col min="2302" max="2302" width="12.5703125" style="13" customWidth="1"/>
    <col min="2303" max="2303" width="7.42578125" style="13" customWidth="1"/>
    <col min="2304" max="2304" width="0" style="13" hidden="1" customWidth="1"/>
    <col min="2305" max="2305" width="4" style="13" customWidth="1"/>
    <col min="2306" max="2554" width="9.140625" style="13"/>
    <col min="2555" max="2555" width="7.42578125" style="13" customWidth="1"/>
    <col min="2556" max="2556" width="52.5703125" style="13" customWidth="1"/>
    <col min="2557" max="2557" width="15.7109375" style="13" customWidth="1"/>
    <col min="2558" max="2558" width="12.5703125" style="13" customWidth="1"/>
    <col min="2559" max="2559" width="7.42578125" style="13" customWidth="1"/>
    <col min="2560" max="2560" width="0" style="13" hidden="1" customWidth="1"/>
    <col min="2561" max="2561" width="4" style="13" customWidth="1"/>
    <col min="2562" max="2810" width="9.140625" style="13"/>
    <col min="2811" max="2811" width="7.42578125" style="13" customWidth="1"/>
    <col min="2812" max="2812" width="52.5703125" style="13" customWidth="1"/>
    <col min="2813" max="2813" width="15.7109375" style="13" customWidth="1"/>
    <col min="2814" max="2814" width="12.5703125" style="13" customWidth="1"/>
    <col min="2815" max="2815" width="7.42578125" style="13" customWidth="1"/>
    <col min="2816" max="2816" width="0" style="13" hidden="1" customWidth="1"/>
    <col min="2817" max="2817" width="4" style="13" customWidth="1"/>
    <col min="2818" max="3066" width="9.140625" style="13"/>
    <col min="3067" max="3067" width="7.42578125" style="13" customWidth="1"/>
    <col min="3068" max="3068" width="52.5703125" style="13" customWidth="1"/>
    <col min="3069" max="3069" width="15.7109375" style="13" customWidth="1"/>
    <col min="3070" max="3070" width="12.5703125" style="13" customWidth="1"/>
    <col min="3071" max="3071" width="7.42578125" style="13" customWidth="1"/>
    <col min="3072" max="3072" width="0" style="13" hidden="1" customWidth="1"/>
    <col min="3073" max="3073" width="4" style="13" customWidth="1"/>
    <col min="3074" max="3322" width="9.140625" style="13"/>
    <col min="3323" max="3323" width="7.42578125" style="13" customWidth="1"/>
    <col min="3324" max="3324" width="52.5703125" style="13" customWidth="1"/>
    <col min="3325" max="3325" width="15.7109375" style="13" customWidth="1"/>
    <col min="3326" max="3326" width="12.5703125" style="13" customWidth="1"/>
    <col min="3327" max="3327" width="7.42578125" style="13" customWidth="1"/>
    <col min="3328" max="3328" width="0" style="13" hidden="1" customWidth="1"/>
    <col min="3329" max="3329" width="4" style="13" customWidth="1"/>
    <col min="3330" max="3578" width="9.140625" style="13"/>
    <col min="3579" max="3579" width="7.42578125" style="13" customWidth="1"/>
    <col min="3580" max="3580" width="52.5703125" style="13" customWidth="1"/>
    <col min="3581" max="3581" width="15.7109375" style="13" customWidth="1"/>
    <col min="3582" max="3582" width="12.5703125" style="13" customWidth="1"/>
    <col min="3583" max="3583" width="7.42578125" style="13" customWidth="1"/>
    <col min="3584" max="3584" width="0" style="13" hidden="1" customWidth="1"/>
    <col min="3585" max="3585" width="4" style="13" customWidth="1"/>
    <col min="3586" max="3834" width="9.140625" style="13"/>
    <col min="3835" max="3835" width="7.42578125" style="13" customWidth="1"/>
    <col min="3836" max="3836" width="52.5703125" style="13" customWidth="1"/>
    <col min="3837" max="3837" width="15.7109375" style="13" customWidth="1"/>
    <col min="3838" max="3838" width="12.5703125" style="13" customWidth="1"/>
    <col min="3839" max="3839" width="7.42578125" style="13" customWidth="1"/>
    <col min="3840" max="3840" width="0" style="13" hidden="1" customWidth="1"/>
    <col min="3841" max="3841" width="4" style="13" customWidth="1"/>
    <col min="3842" max="4090" width="9.140625" style="13"/>
    <col min="4091" max="4091" width="7.42578125" style="13" customWidth="1"/>
    <col min="4092" max="4092" width="52.5703125" style="13" customWidth="1"/>
    <col min="4093" max="4093" width="15.7109375" style="13" customWidth="1"/>
    <col min="4094" max="4094" width="12.5703125" style="13" customWidth="1"/>
    <col min="4095" max="4095" width="7.42578125" style="13" customWidth="1"/>
    <col min="4096" max="4096" width="0" style="13" hidden="1" customWidth="1"/>
    <col min="4097" max="4097" width="4" style="13" customWidth="1"/>
    <col min="4098" max="4346" width="9.140625" style="13"/>
    <col min="4347" max="4347" width="7.42578125" style="13" customWidth="1"/>
    <col min="4348" max="4348" width="52.5703125" style="13" customWidth="1"/>
    <col min="4349" max="4349" width="15.7109375" style="13" customWidth="1"/>
    <col min="4350" max="4350" width="12.5703125" style="13" customWidth="1"/>
    <col min="4351" max="4351" width="7.42578125" style="13" customWidth="1"/>
    <col min="4352" max="4352" width="0" style="13" hidden="1" customWidth="1"/>
    <col min="4353" max="4353" width="4" style="13" customWidth="1"/>
    <col min="4354" max="4602" width="9.140625" style="13"/>
    <col min="4603" max="4603" width="7.42578125" style="13" customWidth="1"/>
    <col min="4604" max="4604" width="52.5703125" style="13" customWidth="1"/>
    <col min="4605" max="4605" width="15.7109375" style="13" customWidth="1"/>
    <col min="4606" max="4606" width="12.5703125" style="13" customWidth="1"/>
    <col min="4607" max="4607" width="7.42578125" style="13" customWidth="1"/>
    <col min="4608" max="4608" width="0" style="13" hidden="1" customWidth="1"/>
    <col min="4609" max="4609" width="4" style="13" customWidth="1"/>
    <col min="4610" max="4858" width="9.140625" style="13"/>
    <col min="4859" max="4859" width="7.42578125" style="13" customWidth="1"/>
    <col min="4860" max="4860" width="52.5703125" style="13" customWidth="1"/>
    <col min="4861" max="4861" width="15.7109375" style="13" customWidth="1"/>
    <col min="4862" max="4862" width="12.5703125" style="13" customWidth="1"/>
    <col min="4863" max="4863" width="7.42578125" style="13" customWidth="1"/>
    <col min="4864" max="4864" width="0" style="13" hidden="1" customWidth="1"/>
    <col min="4865" max="4865" width="4" style="13" customWidth="1"/>
    <col min="4866" max="5114" width="9.140625" style="13"/>
    <col min="5115" max="5115" width="7.42578125" style="13" customWidth="1"/>
    <col min="5116" max="5116" width="52.5703125" style="13" customWidth="1"/>
    <col min="5117" max="5117" width="15.7109375" style="13" customWidth="1"/>
    <col min="5118" max="5118" width="12.5703125" style="13" customWidth="1"/>
    <col min="5119" max="5119" width="7.42578125" style="13" customWidth="1"/>
    <col min="5120" max="5120" width="0" style="13" hidden="1" customWidth="1"/>
    <col min="5121" max="5121" width="4" style="13" customWidth="1"/>
    <col min="5122" max="5370" width="9.140625" style="13"/>
    <col min="5371" max="5371" width="7.42578125" style="13" customWidth="1"/>
    <col min="5372" max="5372" width="52.5703125" style="13" customWidth="1"/>
    <col min="5373" max="5373" width="15.7109375" style="13" customWidth="1"/>
    <col min="5374" max="5374" width="12.5703125" style="13" customWidth="1"/>
    <col min="5375" max="5375" width="7.42578125" style="13" customWidth="1"/>
    <col min="5376" max="5376" width="0" style="13" hidden="1" customWidth="1"/>
    <col min="5377" max="5377" width="4" style="13" customWidth="1"/>
    <col min="5378" max="5626" width="9.140625" style="13"/>
    <col min="5627" max="5627" width="7.42578125" style="13" customWidth="1"/>
    <col min="5628" max="5628" width="52.5703125" style="13" customWidth="1"/>
    <col min="5629" max="5629" width="15.7109375" style="13" customWidth="1"/>
    <col min="5630" max="5630" width="12.5703125" style="13" customWidth="1"/>
    <col min="5631" max="5631" width="7.42578125" style="13" customWidth="1"/>
    <col min="5632" max="5632" width="0" style="13" hidden="1" customWidth="1"/>
    <col min="5633" max="5633" width="4" style="13" customWidth="1"/>
    <col min="5634" max="5882" width="9.140625" style="13"/>
    <col min="5883" max="5883" width="7.42578125" style="13" customWidth="1"/>
    <col min="5884" max="5884" width="52.5703125" style="13" customWidth="1"/>
    <col min="5885" max="5885" width="15.7109375" style="13" customWidth="1"/>
    <col min="5886" max="5886" width="12.5703125" style="13" customWidth="1"/>
    <col min="5887" max="5887" width="7.42578125" style="13" customWidth="1"/>
    <col min="5888" max="5888" width="0" style="13" hidden="1" customWidth="1"/>
    <col min="5889" max="5889" width="4" style="13" customWidth="1"/>
    <col min="5890" max="6138" width="9.140625" style="13"/>
    <col min="6139" max="6139" width="7.42578125" style="13" customWidth="1"/>
    <col min="6140" max="6140" width="52.5703125" style="13" customWidth="1"/>
    <col min="6141" max="6141" width="15.7109375" style="13" customWidth="1"/>
    <col min="6142" max="6142" width="12.5703125" style="13" customWidth="1"/>
    <col min="6143" max="6143" width="7.42578125" style="13" customWidth="1"/>
    <col min="6144" max="6144" width="0" style="13" hidden="1" customWidth="1"/>
    <col min="6145" max="6145" width="4" style="13" customWidth="1"/>
    <col min="6146" max="6394" width="9.140625" style="13"/>
    <col min="6395" max="6395" width="7.42578125" style="13" customWidth="1"/>
    <col min="6396" max="6396" width="52.5703125" style="13" customWidth="1"/>
    <col min="6397" max="6397" width="15.7109375" style="13" customWidth="1"/>
    <col min="6398" max="6398" width="12.5703125" style="13" customWidth="1"/>
    <col min="6399" max="6399" width="7.42578125" style="13" customWidth="1"/>
    <col min="6400" max="6400" width="0" style="13" hidden="1" customWidth="1"/>
    <col min="6401" max="6401" width="4" style="13" customWidth="1"/>
    <col min="6402" max="6650" width="9.140625" style="13"/>
    <col min="6651" max="6651" width="7.42578125" style="13" customWidth="1"/>
    <col min="6652" max="6652" width="52.5703125" style="13" customWidth="1"/>
    <col min="6653" max="6653" width="15.7109375" style="13" customWidth="1"/>
    <col min="6654" max="6654" width="12.5703125" style="13" customWidth="1"/>
    <col min="6655" max="6655" width="7.42578125" style="13" customWidth="1"/>
    <col min="6656" max="6656" width="0" style="13" hidden="1" customWidth="1"/>
    <col min="6657" max="6657" width="4" style="13" customWidth="1"/>
    <col min="6658" max="6906" width="9.140625" style="13"/>
    <col min="6907" max="6907" width="7.42578125" style="13" customWidth="1"/>
    <col min="6908" max="6908" width="52.5703125" style="13" customWidth="1"/>
    <col min="6909" max="6909" width="15.7109375" style="13" customWidth="1"/>
    <col min="6910" max="6910" width="12.5703125" style="13" customWidth="1"/>
    <col min="6911" max="6911" width="7.42578125" style="13" customWidth="1"/>
    <col min="6912" max="6912" width="0" style="13" hidden="1" customWidth="1"/>
    <col min="6913" max="6913" width="4" style="13" customWidth="1"/>
    <col min="6914" max="7162" width="9.140625" style="13"/>
    <col min="7163" max="7163" width="7.42578125" style="13" customWidth="1"/>
    <col min="7164" max="7164" width="52.5703125" style="13" customWidth="1"/>
    <col min="7165" max="7165" width="15.7109375" style="13" customWidth="1"/>
    <col min="7166" max="7166" width="12.5703125" style="13" customWidth="1"/>
    <col min="7167" max="7167" width="7.42578125" style="13" customWidth="1"/>
    <col min="7168" max="7168" width="0" style="13" hidden="1" customWidth="1"/>
    <col min="7169" max="7169" width="4" style="13" customWidth="1"/>
    <col min="7170" max="7418" width="9.140625" style="13"/>
    <col min="7419" max="7419" width="7.42578125" style="13" customWidth="1"/>
    <col min="7420" max="7420" width="52.5703125" style="13" customWidth="1"/>
    <col min="7421" max="7421" width="15.7109375" style="13" customWidth="1"/>
    <col min="7422" max="7422" width="12.5703125" style="13" customWidth="1"/>
    <col min="7423" max="7423" width="7.42578125" style="13" customWidth="1"/>
    <col min="7424" max="7424" width="0" style="13" hidden="1" customWidth="1"/>
    <col min="7425" max="7425" width="4" style="13" customWidth="1"/>
    <col min="7426" max="7674" width="9.140625" style="13"/>
    <col min="7675" max="7675" width="7.42578125" style="13" customWidth="1"/>
    <col min="7676" max="7676" width="52.5703125" style="13" customWidth="1"/>
    <col min="7677" max="7677" width="15.7109375" style="13" customWidth="1"/>
    <col min="7678" max="7678" width="12.5703125" style="13" customWidth="1"/>
    <col min="7679" max="7679" width="7.42578125" style="13" customWidth="1"/>
    <col min="7680" max="7680" width="0" style="13" hidden="1" customWidth="1"/>
    <col min="7681" max="7681" width="4" style="13" customWidth="1"/>
    <col min="7682" max="7930" width="9.140625" style="13"/>
    <col min="7931" max="7931" width="7.42578125" style="13" customWidth="1"/>
    <col min="7932" max="7932" width="52.5703125" style="13" customWidth="1"/>
    <col min="7933" max="7933" width="15.7109375" style="13" customWidth="1"/>
    <col min="7934" max="7934" width="12.5703125" style="13" customWidth="1"/>
    <col min="7935" max="7935" width="7.42578125" style="13" customWidth="1"/>
    <col min="7936" max="7936" width="0" style="13" hidden="1" customWidth="1"/>
    <col min="7937" max="7937" width="4" style="13" customWidth="1"/>
    <col min="7938" max="8186" width="9.140625" style="13"/>
    <col min="8187" max="8187" width="7.42578125" style="13" customWidth="1"/>
    <col min="8188" max="8188" width="52.5703125" style="13" customWidth="1"/>
    <col min="8189" max="8189" width="15.7109375" style="13" customWidth="1"/>
    <col min="8190" max="8190" width="12.5703125" style="13" customWidth="1"/>
    <col min="8191" max="8191" width="7.42578125" style="13" customWidth="1"/>
    <col min="8192" max="8192" width="0" style="13" hidden="1" customWidth="1"/>
    <col min="8193" max="8193" width="4" style="13" customWidth="1"/>
    <col min="8194" max="8442" width="9.140625" style="13"/>
    <col min="8443" max="8443" width="7.42578125" style="13" customWidth="1"/>
    <col min="8444" max="8444" width="52.5703125" style="13" customWidth="1"/>
    <col min="8445" max="8445" width="15.7109375" style="13" customWidth="1"/>
    <col min="8446" max="8446" width="12.5703125" style="13" customWidth="1"/>
    <col min="8447" max="8447" width="7.42578125" style="13" customWidth="1"/>
    <col min="8448" max="8448" width="0" style="13" hidden="1" customWidth="1"/>
    <col min="8449" max="8449" width="4" style="13" customWidth="1"/>
    <col min="8450" max="8698" width="9.140625" style="13"/>
    <col min="8699" max="8699" width="7.42578125" style="13" customWidth="1"/>
    <col min="8700" max="8700" width="52.5703125" style="13" customWidth="1"/>
    <col min="8701" max="8701" width="15.7109375" style="13" customWidth="1"/>
    <col min="8702" max="8702" width="12.5703125" style="13" customWidth="1"/>
    <col min="8703" max="8703" width="7.42578125" style="13" customWidth="1"/>
    <col min="8704" max="8704" width="0" style="13" hidden="1" customWidth="1"/>
    <col min="8705" max="8705" width="4" style="13" customWidth="1"/>
    <col min="8706" max="8954" width="9.140625" style="13"/>
    <col min="8955" max="8955" width="7.42578125" style="13" customWidth="1"/>
    <col min="8956" max="8956" width="52.5703125" style="13" customWidth="1"/>
    <col min="8957" max="8957" width="15.7109375" style="13" customWidth="1"/>
    <col min="8958" max="8958" width="12.5703125" style="13" customWidth="1"/>
    <col min="8959" max="8959" width="7.42578125" style="13" customWidth="1"/>
    <col min="8960" max="8960" width="0" style="13" hidden="1" customWidth="1"/>
    <col min="8961" max="8961" width="4" style="13" customWidth="1"/>
    <col min="8962" max="9210" width="9.140625" style="13"/>
    <col min="9211" max="9211" width="7.42578125" style="13" customWidth="1"/>
    <col min="9212" max="9212" width="52.5703125" style="13" customWidth="1"/>
    <col min="9213" max="9213" width="15.7109375" style="13" customWidth="1"/>
    <col min="9214" max="9214" width="12.5703125" style="13" customWidth="1"/>
    <col min="9215" max="9215" width="7.42578125" style="13" customWidth="1"/>
    <col min="9216" max="9216" width="0" style="13" hidden="1" customWidth="1"/>
    <col min="9217" max="9217" width="4" style="13" customWidth="1"/>
    <col min="9218" max="9466" width="9.140625" style="13"/>
    <col min="9467" max="9467" width="7.42578125" style="13" customWidth="1"/>
    <col min="9468" max="9468" width="52.5703125" style="13" customWidth="1"/>
    <col min="9469" max="9469" width="15.7109375" style="13" customWidth="1"/>
    <col min="9470" max="9470" width="12.5703125" style="13" customWidth="1"/>
    <col min="9471" max="9471" width="7.42578125" style="13" customWidth="1"/>
    <col min="9472" max="9472" width="0" style="13" hidden="1" customWidth="1"/>
    <col min="9473" max="9473" width="4" style="13" customWidth="1"/>
    <col min="9474" max="9722" width="9.140625" style="13"/>
    <col min="9723" max="9723" width="7.42578125" style="13" customWidth="1"/>
    <col min="9724" max="9724" width="52.5703125" style="13" customWidth="1"/>
    <col min="9725" max="9725" width="15.7109375" style="13" customWidth="1"/>
    <col min="9726" max="9726" width="12.5703125" style="13" customWidth="1"/>
    <col min="9727" max="9727" width="7.42578125" style="13" customWidth="1"/>
    <col min="9728" max="9728" width="0" style="13" hidden="1" customWidth="1"/>
    <col min="9729" max="9729" width="4" style="13" customWidth="1"/>
    <col min="9730" max="9978" width="9.140625" style="13"/>
    <col min="9979" max="9979" width="7.42578125" style="13" customWidth="1"/>
    <col min="9980" max="9980" width="52.5703125" style="13" customWidth="1"/>
    <col min="9981" max="9981" width="15.7109375" style="13" customWidth="1"/>
    <col min="9982" max="9982" width="12.5703125" style="13" customWidth="1"/>
    <col min="9983" max="9983" width="7.42578125" style="13" customWidth="1"/>
    <col min="9984" max="9984" width="0" style="13" hidden="1" customWidth="1"/>
    <col min="9985" max="9985" width="4" style="13" customWidth="1"/>
    <col min="9986" max="10234" width="9.140625" style="13"/>
    <col min="10235" max="10235" width="7.42578125" style="13" customWidth="1"/>
    <col min="10236" max="10236" width="52.5703125" style="13" customWidth="1"/>
    <col min="10237" max="10237" width="15.7109375" style="13" customWidth="1"/>
    <col min="10238" max="10238" width="12.5703125" style="13" customWidth="1"/>
    <col min="10239" max="10239" width="7.42578125" style="13" customWidth="1"/>
    <col min="10240" max="10240" width="0" style="13" hidden="1" customWidth="1"/>
    <col min="10241" max="10241" width="4" style="13" customWidth="1"/>
    <col min="10242" max="10490" width="9.140625" style="13"/>
    <col min="10491" max="10491" width="7.42578125" style="13" customWidth="1"/>
    <col min="10492" max="10492" width="52.5703125" style="13" customWidth="1"/>
    <col min="10493" max="10493" width="15.7109375" style="13" customWidth="1"/>
    <col min="10494" max="10494" width="12.5703125" style="13" customWidth="1"/>
    <col min="10495" max="10495" width="7.42578125" style="13" customWidth="1"/>
    <col min="10496" max="10496" width="0" style="13" hidden="1" customWidth="1"/>
    <col min="10497" max="10497" width="4" style="13" customWidth="1"/>
    <col min="10498" max="10746" width="9.140625" style="13"/>
    <col min="10747" max="10747" width="7.42578125" style="13" customWidth="1"/>
    <col min="10748" max="10748" width="52.5703125" style="13" customWidth="1"/>
    <col min="10749" max="10749" width="15.7109375" style="13" customWidth="1"/>
    <col min="10750" max="10750" width="12.5703125" style="13" customWidth="1"/>
    <col min="10751" max="10751" width="7.42578125" style="13" customWidth="1"/>
    <col min="10752" max="10752" width="0" style="13" hidden="1" customWidth="1"/>
    <col min="10753" max="10753" width="4" style="13" customWidth="1"/>
    <col min="10754" max="11002" width="9.140625" style="13"/>
    <col min="11003" max="11003" width="7.42578125" style="13" customWidth="1"/>
    <col min="11004" max="11004" width="52.5703125" style="13" customWidth="1"/>
    <col min="11005" max="11005" width="15.7109375" style="13" customWidth="1"/>
    <col min="11006" max="11006" width="12.5703125" style="13" customWidth="1"/>
    <col min="11007" max="11007" width="7.42578125" style="13" customWidth="1"/>
    <col min="11008" max="11008" width="0" style="13" hidden="1" customWidth="1"/>
    <col min="11009" max="11009" width="4" style="13" customWidth="1"/>
    <col min="11010" max="11258" width="9.140625" style="13"/>
    <col min="11259" max="11259" width="7.42578125" style="13" customWidth="1"/>
    <col min="11260" max="11260" width="52.5703125" style="13" customWidth="1"/>
    <col min="11261" max="11261" width="15.7109375" style="13" customWidth="1"/>
    <col min="11262" max="11262" width="12.5703125" style="13" customWidth="1"/>
    <col min="11263" max="11263" width="7.42578125" style="13" customWidth="1"/>
    <col min="11264" max="11264" width="0" style="13" hidden="1" customWidth="1"/>
    <col min="11265" max="11265" width="4" style="13" customWidth="1"/>
    <col min="11266" max="11514" width="9.140625" style="13"/>
    <col min="11515" max="11515" width="7.42578125" style="13" customWidth="1"/>
    <col min="11516" max="11516" width="52.5703125" style="13" customWidth="1"/>
    <col min="11517" max="11517" width="15.7109375" style="13" customWidth="1"/>
    <col min="11518" max="11518" width="12.5703125" style="13" customWidth="1"/>
    <col min="11519" max="11519" width="7.42578125" style="13" customWidth="1"/>
    <col min="11520" max="11520" width="0" style="13" hidden="1" customWidth="1"/>
    <col min="11521" max="11521" width="4" style="13" customWidth="1"/>
    <col min="11522" max="11770" width="9.140625" style="13"/>
    <col min="11771" max="11771" width="7.42578125" style="13" customWidth="1"/>
    <col min="11772" max="11772" width="52.5703125" style="13" customWidth="1"/>
    <col min="11773" max="11773" width="15.7109375" style="13" customWidth="1"/>
    <col min="11774" max="11774" width="12.5703125" style="13" customWidth="1"/>
    <col min="11775" max="11775" width="7.42578125" style="13" customWidth="1"/>
    <col min="11776" max="11776" width="0" style="13" hidden="1" customWidth="1"/>
    <col min="11777" max="11777" width="4" style="13" customWidth="1"/>
    <col min="11778" max="12026" width="9.140625" style="13"/>
    <col min="12027" max="12027" width="7.42578125" style="13" customWidth="1"/>
    <col min="12028" max="12028" width="52.5703125" style="13" customWidth="1"/>
    <col min="12029" max="12029" width="15.7109375" style="13" customWidth="1"/>
    <col min="12030" max="12030" width="12.5703125" style="13" customWidth="1"/>
    <col min="12031" max="12031" width="7.42578125" style="13" customWidth="1"/>
    <col min="12032" max="12032" width="0" style="13" hidden="1" customWidth="1"/>
    <col min="12033" max="12033" width="4" style="13" customWidth="1"/>
    <col min="12034" max="12282" width="9.140625" style="13"/>
    <col min="12283" max="12283" width="7.42578125" style="13" customWidth="1"/>
    <col min="12284" max="12284" width="52.5703125" style="13" customWidth="1"/>
    <col min="12285" max="12285" width="15.7109375" style="13" customWidth="1"/>
    <col min="12286" max="12286" width="12.5703125" style="13" customWidth="1"/>
    <col min="12287" max="12287" width="7.42578125" style="13" customWidth="1"/>
    <col min="12288" max="12288" width="0" style="13" hidden="1" customWidth="1"/>
    <col min="12289" max="12289" width="4" style="13" customWidth="1"/>
    <col min="12290" max="12538" width="9.140625" style="13"/>
    <col min="12539" max="12539" width="7.42578125" style="13" customWidth="1"/>
    <col min="12540" max="12540" width="52.5703125" style="13" customWidth="1"/>
    <col min="12541" max="12541" width="15.7109375" style="13" customWidth="1"/>
    <col min="12542" max="12542" width="12.5703125" style="13" customWidth="1"/>
    <col min="12543" max="12543" width="7.42578125" style="13" customWidth="1"/>
    <col min="12544" max="12544" width="0" style="13" hidden="1" customWidth="1"/>
    <col min="12545" max="12545" width="4" style="13" customWidth="1"/>
    <col min="12546" max="12794" width="9.140625" style="13"/>
    <col min="12795" max="12795" width="7.42578125" style="13" customWidth="1"/>
    <col min="12796" max="12796" width="52.5703125" style="13" customWidth="1"/>
    <col min="12797" max="12797" width="15.7109375" style="13" customWidth="1"/>
    <col min="12798" max="12798" width="12.5703125" style="13" customWidth="1"/>
    <col min="12799" max="12799" width="7.42578125" style="13" customWidth="1"/>
    <col min="12800" max="12800" width="0" style="13" hidden="1" customWidth="1"/>
    <col min="12801" max="12801" width="4" style="13" customWidth="1"/>
    <col min="12802" max="13050" width="9.140625" style="13"/>
    <col min="13051" max="13051" width="7.42578125" style="13" customWidth="1"/>
    <col min="13052" max="13052" width="52.5703125" style="13" customWidth="1"/>
    <col min="13053" max="13053" width="15.7109375" style="13" customWidth="1"/>
    <col min="13054" max="13054" width="12.5703125" style="13" customWidth="1"/>
    <col min="13055" max="13055" width="7.42578125" style="13" customWidth="1"/>
    <col min="13056" max="13056" width="0" style="13" hidden="1" customWidth="1"/>
    <col min="13057" max="13057" width="4" style="13" customWidth="1"/>
    <col min="13058" max="13306" width="9.140625" style="13"/>
    <col min="13307" max="13307" width="7.42578125" style="13" customWidth="1"/>
    <col min="13308" max="13308" width="52.5703125" style="13" customWidth="1"/>
    <col min="13309" max="13309" width="15.7109375" style="13" customWidth="1"/>
    <col min="13310" max="13310" width="12.5703125" style="13" customWidth="1"/>
    <col min="13311" max="13311" width="7.42578125" style="13" customWidth="1"/>
    <col min="13312" max="13312" width="0" style="13" hidden="1" customWidth="1"/>
    <col min="13313" max="13313" width="4" style="13" customWidth="1"/>
    <col min="13314" max="13562" width="9.140625" style="13"/>
    <col min="13563" max="13563" width="7.42578125" style="13" customWidth="1"/>
    <col min="13564" max="13564" width="52.5703125" style="13" customWidth="1"/>
    <col min="13565" max="13565" width="15.7109375" style="13" customWidth="1"/>
    <col min="13566" max="13566" width="12.5703125" style="13" customWidth="1"/>
    <col min="13567" max="13567" width="7.42578125" style="13" customWidth="1"/>
    <col min="13568" max="13568" width="0" style="13" hidden="1" customWidth="1"/>
    <col min="13569" max="13569" width="4" style="13" customWidth="1"/>
    <col min="13570" max="13818" width="9.140625" style="13"/>
    <col min="13819" max="13819" width="7.42578125" style="13" customWidth="1"/>
    <col min="13820" max="13820" width="52.5703125" style="13" customWidth="1"/>
    <col min="13821" max="13821" width="15.7109375" style="13" customWidth="1"/>
    <col min="13822" max="13822" width="12.5703125" style="13" customWidth="1"/>
    <col min="13823" max="13823" width="7.42578125" style="13" customWidth="1"/>
    <col min="13824" max="13824" width="0" style="13" hidden="1" customWidth="1"/>
    <col min="13825" max="13825" width="4" style="13" customWidth="1"/>
    <col min="13826" max="14074" width="9.140625" style="13"/>
    <col min="14075" max="14075" width="7.42578125" style="13" customWidth="1"/>
    <col min="14076" max="14076" width="52.5703125" style="13" customWidth="1"/>
    <col min="14077" max="14077" width="15.7109375" style="13" customWidth="1"/>
    <col min="14078" max="14078" width="12.5703125" style="13" customWidth="1"/>
    <col min="14079" max="14079" width="7.42578125" style="13" customWidth="1"/>
    <col min="14080" max="14080" width="0" style="13" hidden="1" customWidth="1"/>
    <col min="14081" max="14081" width="4" style="13" customWidth="1"/>
    <col min="14082" max="14330" width="9.140625" style="13"/>
    <col min="14331" max="14331" width="7.42578125" style="13" customWidth="1"/>
    <col min="14332" max="14332" width="52.5703125" style="13" customWidth="1"/>
    <col min="14333" max="14333" width="15.7109375" style="13" customWidth="1"/>
    <col min="14334" max="14334" width="12.5703125" style="13" customWidth="1"/>
    <col min="14335" max="14335" width="7.42578125" style="13" customWidth="1"/>
    <col min="14336" max="14336" width="0" style="13" hidden="1" customWidth="1"/>
    <col min="14337" max="14337" width="4" style="13" customWidth="1"/>
    <col min="14338" max="14586" width="9.140625" style="13"/>
    <col min="14587" max="14587" width="7.42578125" style="13" customWidth="1"/>
    <col min="14588" max="14588" width="52.5703125" style="13" customWidth="1"/>
    <col min="14589" max="14589" width="15.7109375" style="13" customWidth="1"/>
    <col min="14590" max="14590" width="12.5703125" style="13" customWidth="1"/>
    <col min="14591" max="14591" width="7.42578125" style="13" customWidth="1"/>
    <col min="14592" max="14592" width="0" style="13" hidden="1" customWidth="1"/>
    <col min="14593" max="14593" width="4" style="13" customWidth="1"/>
    <col min="14594" max="14842" width="9.140625" style="13"/>
    <col min="14843" max="14843" width="7.42578125" style="13" customWidth="1"/>
    <col min="14844" max="14844" width="52.5703125" style="13" customWidth="1"/>
    <col min="14845" max="14845" width="15.7109375" style="13" customWidth="1"/>
    <col min="14846" max="14846" width="12.5703125" style="13" customWidth="1"/>
    <col min="14847" max="14847" width="7.42578125" style="13" customWidth="1"/>
    <col min="14848" max="14848" width="0" style="13" hidden="1" customWidth="1"/>
    <col min="14849" max="14849" width="4" style="13" customWidth="1"/>
    <col min="14850" max="15098" width="9.140625" style="13"/>
    <col min="15099" max="15099" width="7.42578125" style="13" customWidth="1"/>
    <col min="15100" max="15100" width="52.5703125" style="13" customWidth="1"/>
    <col min="15101" max="15101" width="15.7109375" style="13" customWidth="1"/>
    <col min="15102" max="15102" width="12.5703125" style="13" customWidth="1"/>
    <col min="15103" max="15103" width="7.42578125" style="13" customWidth="1"/>
    <col min="15104" max="15104" width="0" style="13" hidden="1" customWidth="1"/>
    <col min="15105" max="15105" width="4" style="13" customWidth="1"/>
    <col min="15106" max="15354" width="9.140625" style="13"/>
    <col min="15355" max="15355" width="7.42578125" style="13" customWidth="1"/>
    <col min="15356" max="15356" width="52.5703125" style="13" customWidth="1"/>
    <col min="15357" max="15357" width="15.7109375" style="13" customWidth="1"/>
    <col min="15358" max="15358" width="12.5703125" style="13" customWidth="1"/>
    <col min="15359" max="15359" width="7.42578125" style="13" customWidth="1"/>
    <col min="15360" max="15360" width="0" style="13" hidden="1" customWidth="1"/>
    <col min="15361" max="15361" width="4" style="13" customWidth="1"/>
    <col min="15362" max="15610" width="9.140625" style="13"/>
    <col min="15611" max="15611" width="7.42578125" style="13" customWidth="1"/>
    <col min="15612" max="15612" width="52.5703125" style="13" customWidth="1"/>
    <col min="15613" max="15613" width="15.7109375" style="13" customWidth="1"/>
    <col min="15614" max="15614" width="12.5703125" style="13" customWidth="1"/>
    <col min="15615" max="15615" width="7.42578125" style="13" customWidth="1"/>
    <col min="15616" max="15616" width="0" style="13" hidden="1" customWidth="1"/>
    <col min="15617" max="15617" width="4" style="13" customWidth="1"/>
    <col min="15618" max="15866" width="9.140625" style="13"/>
    <col min="15867" max="15867" width="7.42578125" style="13" customWidth="1"/>
    <col min="15868" max="15868" width="52.5703125" style="13" customWidth="1"/>
    <col min="15869" max="15869" width="15.7109375" style="13" customWidth="1"/>
    <col min="15870" max="15870" width="12.5703125" style="13" customWidth="1"/>
    <col min="15871" max="15871" width="7.42578125" style="13" customWidth="1"/>
    <col min="15872" max="15872" width="0" style="13" hidden="1" customWidth="1"/>
    <col min="15873" max="15873" width="4" style="13" customWidth="1"/>
    <col min="15874" max="16122" width="9.140625" style="13"/>
    <col min="16123" max="16123" width="7.42578125" style="13" customWidth="1"/>
    <col min="16124" max="16124" width="52.5703125" style="13" customWidth="1"/>
    <col min="16125" max="16125" width="15.7109375" style="13" customWidth="1"/>
    <col min="16126" max="16126" width="12.5703125" style="13" customWidth="1"/>
    <col min="16127" max="16127" width="7.42578125" style="13" customWidth="1"/>
    <col min="16128" max="16128" width="0" style="13" hidden="1" customWidth="1"/>
    <col min="16129" max="16129" width="4" style="13" customWidth="1"/>
    <col min="16130" max="16375" width="9.140625" style="13"/>
    <col min="16376" max="16384" width="9.140625" style="13" customWidth="1"/>
  </cols>
  <sheetData>
    <row r="1" spans="1:8" ht="17.100000000000001" customHeight="1">
      <c r="B1" s="168"/>
      <c r="C1" s="168"/>
      <c r="D1" s="168"/>
      <c r="E1" s="168" t="s">
        <v>77</v>
      </c>
      <c r="F1" s="168" t="s">
        <v>76</v>
      </c>
      <c r="G1" s="168"/>
      <c r="H1" s="13"/>
    </row>
    <row r="2" spans="1:8" ht="17.100000000000001" customHeight="1">
      <c r="A2" s="169" t="s">
        <v>253</v>
      </c>
      <c r="B2" s="157"/>
      <c r="C2" s="157"/>
      <c r="D2" s="157"/>
      <c r="E2" s="157"/>
      <c r="F2" s="157"/>
      <c r="G2" s="157"/>
      <c r="H2" s="13"/>
    </row>
    <row r="3" spans="1:8" ht="42.75" customHeight="1">
      <c r="A3" s="38" t="s">
        <v>91</v>
      </c>
      <c r="B3" s="48" t="s">
        <v>254</v>
      </c>
      <c r="C3" s="56" t="s">
        <v>393</v>
      </c>
      <c r="D3" s="56" t="s">
        <v>400</v>
      </c>
      <c r="E3" s="56" t="s">
        <v>401</v>
      </c>
      <c r="F3" s="56" t="s">
        <v>283</v>
      </c>
      <c r="G3" s="101" t="s">
        <v>384</v>
      </c>
      <c r="H3" s="101" t="s">
        <v>379</v>
      </c>
    </row>
    <row r="4" spans="1:8" ht="15" customHeight="1">
      <c r="A4" s="47">
        <v>1</v>
      </c>
      <c r="B4" s="47">
        <v>2</v>
      </c>
      <c r="C4" s="143">
        <v>3</v>
      </c>
      <c r="D4" s="143">
        <v>4</v>
      </c>
      <c r="E4" s="37">
        <v>5</v>
      </c>
      <c r="F4" s="68">
        <v>6</v>
      </c>
      <c r="G4" s="106">
        <v>7</v>
      </c>
      <c r="H4" s="106">
        <v>8</v>
      </c>
    </row>
    <row r="5" spans="1:8">
      <c r="A5" s="38"/>
      <c r="B5" s="38" t="s">
        <v>279</v>
      </c>
      <c r="C5" s="81">
        <f>C6</f>
        <v>4157826.6999999997</v>
      </c>
      <c r="D5" s="81">
        <f>D6</f>
        <v>4350174</v>
      </c>
      <c r="E5" s="81">
        <f>E6</f>
        <v>4602846</v>
      </c>
      <c r="F5" s="81">
        <f>F6</f>
        <v>4987185.4400000004</v>
      </c>
      <c r="G5" s="104">
        <f>F5/E5*100</f>
        <v>108.35003908451424</v>
      </c>
      <c r="H5" s="104">
        <f>F5/C5*100</f>
        <v>119.94692900500159</v>
      </c>
    </row>
    <row r="6" spans="1:8" ht="15" customHeight="1">
      <c r="A6" s="36"/>
      <c r="B6" s="36" t="s">
        <v>131</v>
      </c>
      <c r="C6" s="82">
        <f>SUM(C7:C12)</f>
        <v>4157826.6999999997</v>
      </c>
      <c r="D6" s="82">
        <f>SUM(D7:D12)</f>
        <v>4350174</v>
      </c>
      <c r="E6" s="82">
        <f>SUM(E7:E12)</f>
        <v>4602846</v>
      </c>
      <c r="F6" s="82">
        <f>SUM(F7:F12)</f>
        <v>4987185.4400000004</v>
      </c>
      <c r="G6" s="82">
        <f>F6/E6*100</f>
        <v>108.35003908451424</v>
      </c>
      <c r="H6" s="82">
        <f>F6/C6*100</f>
        <v>119.94692900500159</v>
      </c>
    </row>
    <row r="7" spans="1:8" ht="15" customHeight="1">
      <c r="A7" s="40">
        <v>3111</v>
      </c>
      <c r="B7" s="39" t="s">
        <v>227</v>
      </c>
      <c r="C7" s="64">
        <v>3445780.94</v>
      </c>
      <c r="D7" s="64">
        <v>3607130</v>
      </c>
      <c r="E7" s="64">
        <v>3823204</v>
      </c>
      <c r="F7" s="64">
        <v>4193022.19</v>
      </c>
      <c r="G7" s="155">
        <f t="shared" ref="G7:G112" si="0">F7/E7*100</f>
        <v>109.67299129212043</v>
      </c>
      <c r="H7" s="155">
        <f>F7/C7*100</f>
        <v>121.68568643832593</v>
      </c>
    </row>
    <row r="8" spans="1:8" ht="15" customHeight="1">
      <c r="A8" s="40">
        <v>3121</v>
      </c>
      <c r="B8" s="39" t="s">
        <v>152</v>
      </c>
      <c r="C8" s="64">
        <v>96352.9</v>
      </c>
      <c r="D8" s="64">
        <v>93298</v>
      </c>
      <c r="E8" s="64">
        <v>91651</v>
      </c>
      <c r="F8" s="64">
        <v>98746.98</v>
      </c>
      <c r="G8" s="155">
        <f t="shared" si="0"/>
        <v>107.7423923361447</v>
      </c>
      <c r="H8" s="155">
        <f t="shared" ref="H8:H73" si="1">F8/C8*100</f>
        <v>102.4846994745358</v>
      </c>
    </row>
    <row r="9" spans="1:8" ht="15" customHeight="1">
      <c r="A9" s="40">
        <v>3132</v>
      </c>
      <c r="B9" s="39" t="s">
        <v>154</v>
      </c>
      <c r="C9" s="64">
        <v>561262.86</v>
      </c>
      <c r="D9" s="64">
        <v>588055</v>
      </c>
      <c r="E9" s="64">
        <v>626668</v>
      </c>
      <c r="F9" s="64">
        <v>623870.39</v>
      </c>
      <c r="G9" s="155">
        <f>F9/E9*100</f>
        <v>99.553573822183367</v>
      </c>
      <c r="H9" s="155">
        <f t="shared" si="1"/>
        <v>111.15476089046763</v>
      </c>
    </row>
    <row r="10" spans="1:8" ht="15" customHeight="1">
      <c r="A10" s="40">
        <v>3212</v>
      </c>
      <c r="B10" s="39" t="s">
        <v>158</v>
      </c>
      <c r="C10" s="64">
        <v>48466</v>
      </c>
      <c r="D10" s="64">
        <v>47432</v>
      </c>
      <c r="E10" s="64">
        <v>50623</v>
      </c>
      <c r="F10" s="64">
        <v>53340.15</v>
      </c>
      <c r="G10" s="155">
        <f t="shared" si="0"/>
        <v>105.3674219228414</v>
      </c>
      <c r="H10" s="155">
        <f t="shared" si="1"/>
        <v>110.05684397309454</v>
      </c>
    </row>
    <row r="11" spans="1:8" ht="15" customHeight="1">
      <c r="A11" s="40">
        <v>3236</v>
      </c>
      <c r="B11" s="39" t="s">
        <v>173</v>
      </c>
      <c r="C11" s="64">
        <v>0</v>
      </c>
      <c r="D11" s="64">
        <v>8860</v>
      </c>
      <c r="E11" s="64">
        <v>2291</v>
      </c>
      <c r="F11" s="64">
        <v>9728.7800000000007</v>
      </c>
      <c r="G11" s="155">
        <f t="shared" si="0"/>
        <v>424.65211697948496</v>
      </c>
      <c r="H11" s="155" t="e">
        <f t="shared" si="1"/>
        <v>#DIV/0!</v>
      </c>
    </row>
    <row r="12" spans="1:8" ht="15" customHeight="1">
      <c r="A12" s="40">
        <v>3295</v>
      </c>
      <c r="B12" s="39" t="s">
        <v>182</v>
      </c>
      <c r="C12" s="64">
        <v>5964</v>
      </c>
      <c r="D12" s="64">
        <v>5399</v>
      </c>
      <c r="E12" s="64">
        <v>8409</v>
      </c>
      <c r="F12" s="64">
        <v>8476.9500000000007</v>
      </c>
      <c r="G12" s="155">
        <f t="shared" si="0"/>
        <v>100.808062789868</v>
      </c>
      <c r="H12" s="155">
        <f t="shared" si="1"/>
        <v>142.13531187122737</v>
      </c>
    </row>
    <row r="13" spans="1:8" ht="15" customHeight="1">
      <c r="A13" s="38"/>
      <c r="B13" s="38" t="s">
        <v>411</v>
      </c>
      <c r="C13" s="83">
        <f>C14</f>
        <v>35047.86</v>
      </c>
      <c r="D13" s="83">
        <f>D14</f>
        <v>0</v>
      </c>
      <c r="E13" s="83">
        <f>E14</f>
        <v>0</v>
      </c>
      <c r="F13" s="83">
        <f>F14</f>
        <v>0</v>
      </c>
      <c r="G13" s="104" t="e">
        <f>F13/E13*100</f>
        <v>#DIV/0!</v>
      </c>
      <c r="H13" s="104">
        <f t="shared" si="1"/>
        <v>0</v>
      </c>
    </row>
    <row r="14" spans="1:8" ht="15" customHeight="1">
      <c r="A14" s="36"/>
      <c r="B14" s="36" t="s">
        <v>33</v>
      </c>
      <c r="C14" s="82">
        <f>SUM(C15:C26)</f>
        <v>35047.86</v>
      </c>
      <c r="D14" s="82">
        <f>SUM(D15:D26)</f>
        <v>0</v>
      </c>
      <c r="E14" s="82">
        <f>SUM(E15:E26)</f>
        <v>0</v>
      </c>
      <c r="F14" s="82">
        <f>SUM(F15:F26)</f>
        <v>0</v>
      </c>
      <c r="G14" s="82" t="e">
        <f t="shared" ref="G14:G15" si="2">F14/E14*100</f>
        <v>#DIV/0!</v>
      </c>
      <c r="H14" s="82">
        <f t="shared" si="1"/>
        <v>0</v>
      </c>
    </row>
    <row r="15" spans="1:8" ht="15" customHeight="1">
      <c r="A15" s="40">
        <v>3111</v>
      </c>
      <c r="B15" s="39" t="s">
        <v>227</v>
      </c>
      <c r="C15" s="64">
        <v>25632.3</v>
      </c>
      <c r="D15" s="64">
        <v>0</v>
      </c>
      <c r="E15" s="64">
        <v>0</v>
      </c>
      <c r="F15" s="64">
        <v>0</v>
      </c>
      <c r="G15" s="155" t="e">
        <f t="shared" si="2"/>
        <v>#DIV/0!</v>
      </c>
      <c r="H15" s="155">
        <f t="shared" si="1"/>
        <v>0</v>
      </c>
    </row>
    <row r="16" spans="1:8" ht="15" customHeight="1">
      <c r="A16" s="40">
        <v>3121</v>
      </c>
      <c r="B16" s="39" t="s">
        <v>152</v>
      </c>
      <c r="C16" s="64">
        <v>500</v>
      </c>
      <c r="D16" s="64">
        <v>0</v>
      </c>
      <c r="E16" s="64">
        <v>0</v>
      </c>
      <c r="F16" s="64">
        <v>0</v>
      </c>
      <c r="G16" s="155" t="e">
        <f t="shared" ref="G16:G26" si="3">F16/E16*100</f>
        <v>#DIV/0!</v>
      </c>
      <c r="H16" s="155">
        <f t="shared" si="1"/>
        <v>0</v>
      </c>
    </row>
    <row r="17" spans="1:8" ht="15" customHeight="1">
      <c r="A17" s="40">
        <v>3132</v>
      </c>
      <c r="B17" s="39" t="s">
        <v>154</v>
      </c>
      <c r="C17" s="64">
        <v>4229.3500000000004</v>
      </c>
      <c r="D17" s="64">
        <v>0</v>
      </c>
      <c r="E17" s="64">
        <v>0</v>
      </c>
      <c r="F17" s="64">
        <v>0</v>
      </c>
      <c r="G17" s="155" t="e">
        <f t="shared" si="3"/>
        <v>#DIV/0!</v>
      </c>
      <c r="H17" s="155">
        <f t="shared" si="1"/>
        <v>0</v>
      </c>
    </row>
    <row r="18" spans="1:8" ht="15" customHeight="1">
      <c r="A18" s="40">
        <v>3211</v>
      </c>
      <c r="B18" s="40" t="s">
        <v>157</v>
      </c>
      <c r="C18" s="64">
        <v>2042.6</v>
      </c>
      <c r="D18" s="64">
        <v>0</v>
      </c>
      <c r="E18" s="64">
        <v>0</v>
      </c>
      <c r="F18" s="64">
        <v>0</v>
      </c>
      <c r="G18" s="155" t="e">
        <f t="shared" si="3"/>
        <v>#DIV/0!</v>
      </c>
      <c r="H18" s="155">
        <f t="shared" si="1"/>
        <v>0</v>
      </c>
    </row>
    <row r="19" spans="1:8" ht="15" customHeight="1">
      <c r="A19" s="40">
        <v>3212</v>
      </c>
      <c r="B19" s="40" t="s">
        <v>158</v>
      </c>
      <c r="C19" s="64">
        <v>489.25</v>
      </c>
      <c r="D19" s="64">
        <v>0</v>
      </c>
      <c r="E19" s="64">
        <v>0</v>
      </c>
      <c r="F19" s="64">
        <v>0</v>
      </c>
      <c r="G19" s="155" t="e">
        <f t="shared" si="3"/>
        <v>#DIV/0!</v>
      </c>
      <c r="H19" s="155">
        <f t="shared" si="1"/>
        <v>0</v>
      </c>
    </row>
    <row r="20" spans="1:8" ht="15" customHeight="1">
      <c r="A20" s="40">
        <v>3213</v>
      </c>
      <c r="B20" s="39" t="s">
        <v>159</v>
      </c>
      <c r="C20" s="64">
        <v>500</v>
      </c>
      <c r="D20" s="64">
        <v>0</v>
      </c>
      <c r="E20" s="64">
        <v>0</v>
      </c>
      <c r="F20" s="64">
        <v>0</v>
      </c>
      <c r="G20" s="155" t="e">
        <f t="shared" si="3"/>
        <v>#DIV/0!</v>
      </c>
      <c r="H20" s="155">
        <f t="shared" si="1"/>
        <v>0</v>
      </c>
    </row>
    <row r="21" spans="1:8" ht="15" customHeight="1">
      <c r="A21" s="40">
        <v>3231</v>
      </c>
      <c r="B21" s="39" t="s">
        <v>168</v>
      </c>
      <c r="C21" s="64">
        <v>0</v>
      </c>
      <c r="D21" s="64">
        <v>0</v>
      </c>
      <c r="E21" s="64">
        <v>0</v>
      </c>
      <c r="F21" s="64">
        <v>0</v>
      </c>
      <c r="G21" s="155" t="e">
        <f t="shared" si="3"/>
        <v>#DIV/0!</v>
      </c>
      <c r="H21" s="155" t="e">
        <f t="shared" si="1"/>
        <v>#DIV/0!</v>
      </c>
    </row>
    <row r="22" spans="1:8" ht="15" customHeight="1">
      <c r="A22" s="40">
        <v>3235</v>
      </c>
      <c r="B22" s="40" t="s">
        <v>172</v>
      </c>
      <c r="C22" s="64">
        <v>0</v>
      </c>
      <c r="D22" s="64">
        <v>0</v>
      </c>
      <c r="E22" s="64">
        <v>0</v>
      </c>
      <c r="F22" s="64">
        <v>0</v>
      </c>
      <c r="G22" s="155" t="e">
        <f t="shared" si="3"/>
        <v>#DIV/0!</v>
      </c>
      <c r="H22" s="155" t="e">
        <f t="shared" si="1"/>
        <v>#DIV/0!</v>
      </c>
    </row>
    <row r="23" spans="1:8" ht="15" customHeight="1">
      <c r="A23" s="40">
        <v>3241</v>
      </c>
      <c r="B23" s="40" t="s">
        <v>177</v>
      </c>
      <c r="C23" s="64">
        <v>740</v>
      </c>
      <c r="D23" s="64">
        <v>0</v>
      </c>
      <c r="E23" s="64">
        <v>0</v>
      </c>
      <c r="F23" s="64">
        <v>0</v>
      </c>
      <c r="G23" s="155" t="e">
        <f t="shared" si="3"/>
        <v>#DIV/0!</v>
      </c>
      <c r="H23" s="155">
        <f t="shared" si="1"/>
        <v>0</v>
      </c>
    </row>
    <row r="24" spans="1:8" ht="15" customHeight="1">
      <c r="A24" s="40">
        <v>3293</v>
      </c>
      <c r="B24" s="40" t="s">
        <v>180</v>
      </c>
      <c r="C24" s="64">
        <v>914.36</v>
      </c>
      <c r="D24" s="64">
        <v>0</v>
      </c>
      <c r="E24" s="64">
        <v>0</v>
      </c>
      <c r="F24" s="64">
        <v>0</v>
      </c>
      <c r="G24" s="155" t="e">
        <f t="shared" si="3"/>
        <v>#DIV/0!</v>
      </c>
      <c r="H24" s="155">
        <f t="shared" si="1"/>
        <v>0</v>
      </c>
    </row>
    <row r="25" spans="1:8" ht="15" customHeight="1">
      <c r="A25" s="40">
        <v>3299</v>
      </c>
      <c r="B25" s="40" t="s">
        <v>178</v>
      </c>
      <c r="C25" s="64">
        <v>0</v>
      </c>
      <c r="D25" s="64">
        <v>0</v>
      </c>
      <c r="E25" s="64">
        <v>0</v>
      </c>
      <c r="F25" s="64">
        <v>0</v>
      </c>
      <c r="G25" s="155" t="e">
        <f t="shared" si="3"/>
        <v>#DIV/0!</v>
      </c>
      <c r="H25" s="155" t="e">
        <f t="shared" si="1"/>
        <v>#DIV/0!</v>
      </c>
    </row>
    <row r="26" spans="1:8" ht="15" customHeight="1">
      <c r="A26" s="40">
        <v>3432</v>
      </c>
      <c r="B26" s="39" t="s">
        <v>187</v>
      </c>
      <c r="C26" s="64">
        <v>0</v>
      </c>
      <c r="D26" s="64">
        <v>0</v>
      </c>
      <c r="E26" s="64">
        <v>0</v>
      </c>
      <c r="F26" s="64">
        <v>0</v>
      </c>
      <c r="G26" s="155" t="e">
        <f t="shared" si="3"/>
        <v>#DIV/0!</v>
      </c>
      <c r="H26" s="155" t="e">
        <f t="shared" si="1"/>
        <v>#DIV/0!</v>
      </c>
    </row>
    <row r="27" spans="1:8" ht="15" customHeight="1">
      <c r="A27" s="38"/>
      <c r="B27" s="38" t="s">
        <v>282</v>
      </c>
      <c r="C27" s="83">
        <f>SUM(C28+C34)</f>
        <v>4223.93</v>
      </c>
      <c r="D27" s="83">
        <f>D28</f>
        <v>0</v>
      </c>
      <c r="E27" s="83">
        <f>E28</f>
        <v>0</v>
      </c>
      <c r="F27" s="83">
        <f>SUM(F28+F34)</f>
        <v>0</v>
      </c>
      <c r="G27" s="104" t="e">
        <f t="shared" si="0"/>
        <v>#DIV/0!</v>
      </c>
      <c r="H27" s="104">
        <f t="shared" si="1"/>
        <v>0</v>
      </c>
    </row>
    <row r="28" spans="1:8" ht="15" hidden="1" customHeight="1">
      <c r="A28" s="36"/>
      <c r="B28" s="36" t="s">
        <v>131</v>
      </c>
      <c r="C28" s="82">
        <f>SUM(C29:C33)</f>
        <v>0</v>
      </c>
      <c r="D28" s="82">
        <f>SUM(D29:D33)</f>
        <v>0</v>
      </c>
      <c r="E28" s="82">
        <f>SUM(E29:E33)</f>
        <v>0</v>
      </c>
      <c r="F28" s="82">
        <f>SUM(F29:F33)</f>
        <v>0</v>
      </c>
      <c r="G28" s="82" t="e">
        <f t="shared" si="0"/>
        <v>#DIV/0!</v>
      </c>
      <c r="H28" s="82" t="e">
        <f t="shared" si="1"/>
        <v>#DIV/0!</v>
      </c>
    </row>
    <row r="29" spans="1:8" ht="15" hidden="1" customHeight="1">
      <c r="A29" s="40">
        <v>3111</v>
      </c>
      <c r="B29" s="39" t="s">
        <v>227</v>
      </c>
      <c r="C29" s="64">
        <v>0</v>
      </c>
      <c r="D29" s="64">
        <v>0</v>
      </c>
      <c r="E29" s="64">
        <v>0</v>
      </c>
      <c r="F29" s="64">
        <v>0</v>
      </c>
      <c r="G29" s="137" t="e">
        <f t="shared" si="0"/>
        <v>#DIV/0!</v>
      </c>
      <c r="H29" s="137" t="e">
        <f t="shared" si="1"/>
        <v>#DIV/0!</v>
      </c>
    </row>
    <row r="30" spans="1:8" ht="15" hidden="1" customHeight="1">
      <c r="A30" s="40">
        <v>3132</v>
      </c>
      <c r="B30" s="39" t="s">
        <v>154</v>
      </c>
      <c r="C30" s="64">
        <v>0</v>
      </c>
      <c r="D30" s="64">
        <v>0</v>
      </c>
      <c r="E30" s="64">
        <v>0</v>
      </c>
      <c r="F30" s="64">
        <v>0</v>
      </c>
      <c r="G30" s="137" t="e">
        <f t="shared" si="0"/>
        <v>#DIV/0!</v>
      </c>
      <c r="H30" s="137" t="e">
        <f t="shared" si="1"/>
        <v>#DIV/0!</v>
      </c>
    </row>
    <row r="31" spans="1:8" ht="15" hidden="1" customHeight="1">
      <c r="A31" s="40">
        <v>3295</v>
      </c>
      <c r="B31" s="39" t="s">
        <v>182</v>
      </c>
      <c r="C31" s="64">
        <v>0</v>
      </c>
      <c r="D31" s="64">
        <v>0</v>
      </c>
      <c r="E31" s="64">
        <v>0</v>
      </c>
      <c r="F31" s="64">
        <v>0</v>
      </c>
      <c r="G31" s="137" t="e">
        <f t="shared" si="0"/>
        <v>#DIV/0!</v>
      </c>
      <c r="H31" s="137" t="e">
        <f t="shared" si="1"/>
        <v>#DIV/0!</v>
      </c>
    </row>
    <row r="32" spans="1:8" ht="15" hidden="1" customHeight="1">
      <c r="A32" s="40">
        <v>3296</v>
      </c>
      <c r="B32" s="39" t="s">
        <v>183</v>
      </c>
      <c r="C32" s="64">
        <v>0</v>
      </c>
      <c r="D32" s="64">
        <v>0</v>
      </c>
      <c r="E32" s="64">
        <v>0</v>
      </c>
      <c r="F32" s="64">
        <v>0</v>
      </c>
      <c r="G32" s="137" t="e">
        <f t="shared" si="0"/>
        <v>#DIV/0!</v>
      </c>
      <c r="H32" s="137" t="e">
        <f t="shared" si="1"/>
        <v>#DIV/0!</v>
      </c>
    </row>
    <row r="33" spans="1:8" ht="15" hidden="1" customHeight="1">
      <c r="A33" s="40">
        <v>3433</v>
      </c>
      <c r="B33" s="39" t="s">
        <v>188</v>
      </c>
      <c r="C33" s="64">
        <v>0</v>
      </c>
      <c r="D33" s="64">
        <v>0</v>
      </c>
      <c r="E33" s="64">
        <v>0</v>
      </c>
      <c r="F33" s="64">
        <v>0</v>
      </c>
      <c r="G33" s="137" t="e">
        <f t="shared" si="0"/>
        <v>#DIV/0!</v>
      </c>
      <c r="H33" s="137" t="e">
        <f t="shared" si="1"/>
        <v>#DIV/0!</v>
      </c>
    </row>
    <row r="34" spans="1:8" ht="15" customHeight="1">
      <c r="A34" s="36"/>
      <c r="B34" s="36" t="s">
        <v>33</v>
      </c>
      <c r="C34" s="82">
        <f t="shared" ref="C34" si="4">SUM(C35:C38)</f>
        <v>4223.93</v>
      </c>
      <c r="D34" s="82">
        <f t="shared" ref="D34:F34" si="5">SUM(D35:D38)</f>
        <v>0</v>
      </c>
      <c r="E34" s="82">
        <f t="shared" si="5"/>
        <v>0</v>
      </c>
      <c r="F34" s="82">
        <f t="shared" si="5"/>
        <v>0</v>
      </c>
      <c r="G34" s="82" t="e">
        <f t="shared" ref="G34:G38" si="6">F34/E34*100</f>
        <v>#DIV/0!</v>
      </c>
      <c r="H34" s="82">
        <f t="shared" si="1"/>
        <v>0</v>
      </c>
    </row>
    <row r="35" spans="1:8" ht="15" customHeight="1">
      <c r="A35" s="40">
        <v>3111</v>
      </c>
      <c r="B35" s="39" t="s">
        <v>227</v>
      </c>
      <c r="C35" s="64">
        <v>1754.37</v>
      </c>
      <c r="D35" s="64">
        <v>0</v>
      </c>
      <c r="E35" s="64">
        <v>0</v>
      </c>
      <c r="F35" s="64">
        <v>0</v>
      </c>
      <c r="G35" s="155" t="e">
        <f t="shared" si="6"/>
        <v>#DIV/0!</v>
      </c>
      <c r="H35" s="155">
        <f t="shared" si="1"/>
        <v>0</v>
      </c>
    </row>
    <row r="36" spans="1:8" ht="15" customHeight="1">
      <c r="A36" s="40">
        <v>3132</v>
      </c>
      <c r="B36" s="39" t="s">
        <v>154</v>
      </c>
      <c r="C36" s="64">
        <v>301.76</v>
      </c>
      <c r="D36" s="64">
        <v>0</v>
      </c>
      <c r="E36" s="64">
        <v>0</v>
      </c>
      <c r="F36" s="64">
        <v>0</v>
      </c>
      <c r="G36" s="155" t="e">
        <f t="shared" si="6"/>
        <v>#DIV/0!</v>
      </c>
      <c r="H36" s="155">
        <f t="shared" si="1"/>
        <v>0</v>
      </c>
    </row>
    <row r="37" spans="1:8" ht="15" customHeight="1">
      <c r="A37" s="40">
        <v>3296</v>
      </c>
      <c r="B37" s="39" t="s">
        <v>183</v>
      </c>
      <c r="C37" s="64">
        <v>1276.3499999999999</v>
      </c>
      <c r="D37" s="64">
        <v>0</v>
      </c>
      <c r="E37" s="64">
        <v>0</v>
      </c>
      <c r="F37" s="64">
        <v>0</v>
      </c>
      <c r="G37" s="155" t="e">
        <f t="shared" si="6"/>
        <v>#DIV/0!</v>
      </c>
      <c r="H37" s="155">
        <f t="shared" si="1"/>
        <v>0</v>
      </c>
    </row>
    <row r="38" spans="1:8" ht="15" customHeight="1">
      <c r="A38" s="40">
        <v>3433</v>
      </c>
      <c r="B38" s="39" t="s">
        <v>188</v>
      </c>
      <c r="C38" s="64">
        <v>891.45</v>
      </c>
      <c r="D38" s="64">
        <v>0</v>
      </c>
      <c r="E38" s="64">
        <v>0</v>
      </c>
      <c r="F38" s="64">
        <v>0</v>
      </c>
      <c r="G38" s="155" t="e">
        <f t="shared" si="6"/>
        <v>#DIV/0!</v>
      </c>
      <c r="H38" s="155">
        <f t="shared" si="1"/>
        <v>0</v>
      </c>
    </row>
    <row r="39" spans="1:8" ht="15" customHeight="1">
      <c r="A39" s="38"/>
      <c r="B39" s="38" t="s">
        <v>396</v>
      </c>
      <c r="C39" s="83">
        <f>C40+C42</f>
        <v>1397.87</v>
      </c>
      <c r="D39" s="83">
        <f>D41</f>
        <v>0</v>
      </c>
      <c r="E39" s="83">
        <f>E41</f>
        <v>0</v>
      </c>
      <c r="F39" s="83">
        <f>F40+F42</f>
        <v>0</v>
      </c>
      <c r="G39" s="104" t="e">
        <f t="shared" ref="G39:G40" si="7">F39/E39*100</f>
        <v>#DIV/0!</v>
      </c>
      <c r="H39" s="104">
        <f t="shared" si="1"/>
        <v>0</v>
      </c>
    </row>
    <row r="40" spans="1:8" ht="15" hidden="1" customHeight="1">
      <c r="A40" s="36"/>
      <c r="B40" s="36" t="s">
        <v>131</v>
      </c>
      <c r="C40" s="82">
        <f>SUM(C41)</f>
        <v>0</v>
      </c>
      <c r="D40" s="82">
        <f t="shared" ref="D40" si="8">SUM(D41)</f>
        <v>0</v>
      </c>
      <c r="E40" s="82">
        <f>SUM(E41)</f>
        <v>0</v>
      </c>
      <c r="F40" s="82">
        <f>SUM(F41)</f>
        <v>0</v>
      </c>
      <c r="G40" s="82" t="e">
        <f t="shared" si="7"/>
        <v>#DIV/0!</v>
      </c>
      <c r="H40" s="82" t="e">
        <f t="shared" si="1"/>
        <v>#DIV/0!</v>
      </c>
    </row>
    <row r="41" spans="1:8" ht="15" hidden="1" customHeight="1">
      <c r="A41" s="40">
        <v>3721</v>
      </c>
      <c r="B41" s="39" t="s">
        <v>256</v>
      </c>
      <c r="C41" s="64">
        <v>0</v>
      </c>
      <c r="D41" s="64">
        <v>0</v>
      </c>
      <c r="E41" s="64">
        <v>0</v>
      </c>
      <c r="F41" s="64">
        <v>0</v>
      </c>
      <c r="G41" s="137" t="e">
        <f t="shared" ref="G41:G43" si="9">F41/E41*100</f>
        <v>#DIV/0!</v>
      </c>
      <c r="H41" s="137" t="e">
        <f t="shared" si="1"/>
        <v>#DIV/0!</v>
      </c>
    </row>
    <row r="42" spans="1:8" ht="15" customHeight="1">
      <c r="A42" s="36"/>
      <c r="B42" s="36" t="s">
        <v>33</v>
      </c>
      <c r="C42" s="82">
        <f t="shared" ref="C42" si="10">SUM(C43)</f>
        <v>1397.87</v>
      </c>
      <c r="D42" s="82">
        <f t="shared" ref="D42:F42" si="11">SUM(D43)</f>
        <v>0</v>
      </c>
      <c r="E42" s="82">
        <f t="shared" si="11"/>
        <v>0</v>
      </c>
      <c r="F42" s="82">
        <f t="shared" si="11"/>
        <v>0</v>
      </c>
      <c r="G42" s="82" t="e">
        <f t="shared" si="9"/>
        <v>#DIV/0!</v>
      </c>
      <c r="H42" s="82">
        <f t="shared" si="1"/>
        <v>0</v>
      </c>
    </row>
    <row r="43" spans="1:8" ht="15" customHeight="1">
      <c r="A43" s="40">
        <v>3721</v>
      </c>
      <c r="B43" s="39" t="s">
        <v>256</v>
      </c>
      <c r="C43" s="64">
        <v>1397.87</v>
      </c>
      <c r="D43" s="64">
        <v>0</v>
      </c>
      <c r="E43" s="64">
        <v>0</v>
      </c>
      <c r="F43" s="64">
        <v>0</v>
      </c>
      <c r="G43" s="155" t="e">
        <f t="shared" si="9"/>
        <v>#DIV/0!</v>
      </c>
      <c r="H43" s="155">
        <f t="shared" si="1"/>
        <v>0</v>
      </c>
    </row>
    <row r="44" spans="1:8">
      <c r="A44" s="38"/>
      <c r="B44" s="38" t="s">
        <v>69</v>
      </c>
      <c r="C44" s="81">
        <f>C45</f>
        <v>230222.76</v>
      </c>
      <c r="D44" s="81">
        <f>D45</f>
        <v>279733</v>
      </c>
      <c r="E44" s="81">
        <f>E45+E78</f>
        <v>390569</v>
      </c>
      <c r="F44" s="81">
        <f>F45+F78</f>
        <v>319045.29999999993</v>
      </c>
      <c r="G44" s="104">
        <f t="shared" si="0"/>
        <v>81.687307492402098</v>
      </c>
      <c r="H44" s="104">
        <f t="shared" si="1"/>
        <v>138.58112899002683</v>
      </c>
    </row>
    <row r="45" spans="1:8" ht="15" customHeight="1">
      <c r="A45" s="36"/>
      <c r="B45" s="36" t="s">
        <v>131</v>
      </c>
      <c r="C45" s="82">
        <f>SUM(C46:C77)</f>
        <v>230222.76</v>
      </c>
      <c r="D45" s="82">
        <f>SUM(D48:D77)</f>
        <v>279733</v>
      </c>
      <c r="E45" s="82">
        <f>SUM(E48:E77)</f>
        <v>373491</v>
      </c>
      <c r="F45" s="82">
        <f>SUM(F46:F77)</f>
        <v>316061.86999999994</v>
      </c>
      <c r="G45" s="82">
        <f t="shared" si="0"/>
        <v>84.623691066183639</v>
      </c>
      <c r="H45" s="82">
        <f t="shared" si="1"/>
        <v>137.28524060783562</v>
      </c>
    </row>
    <row r="46" spans="1:8" ht="15" customHeight="1">
      <c r="A46" s="40">
        <v>3111</v>
      </c>
      <c r="B46" s="39" t="s">
        <v>227</v>
      </c>
      <c r="C46" s="64">
        <v>462.82</v>
      </c>
      <c r="D46" s="64">
        <v>0</v>
      </c>
      <c r="E46" s="64">
        <v>0</v>
      </c>
      <c r="F46" s="64">
        <v>0</v>
      </c>
      <c r="G46" s="155" t="e">
        <f t="shared" ref="G46:G84" si="12">F46/E46*100</f>
        <v>#DIV/0!</v>
      </c>
      <c r="H46" s="155">
        <f t="shared" si="1"/>
        <v>0</v>
      </c>
    </row>
    <row r="47" spans="1:8" ht="15" customHeight="1">
      <c r="A47" s="40">
        <v>3132</v>
      </c>
      <c r="B47" s="39" t="s">
        <v>154</v>
      </c>
      <c r="C47" s="64">
        <v>76.37</v>
      </c>
      <c r="D47" s="64">
        <v>0</v>
      </c>
      <c r="E47" s="64">
        <v>0</v>
      </c>
      <c r="F47" s="64">
        <v>0</v>
      </c>
      <c r="G47" s="155" t="e">
        <f t="shared" si="12"/>
        <v>#DIV/0!</v>
      </c>
      <c r="H47" s="155">
        <f t="shared" si="1"/>
        <v>0</v>
      </c>
    </row>
    <row r="48" spans="1:8" ht="15" customHeight="1">
      <c r="A48" s="40">
        <v>3211</v>
      </c>
      <c r="B48" s="39" t="s">
        <v>157</v>
      </c>
      <c r="C48" s="64">
        <v>612.49</v>
      </c>
      <c r="D48" s="64">
        <v>0</v>
      </c>
      <c r="E48" s="64">
        <v>0</v>
      </c>
      <c r="F48" s="64">
        <v>1140.73</v>
      </c>
      <c r="G48" s="155" t="e">
        <f t="shared" si="12"/>
        <v>#DIV/0!</v>
      </c>
      <c r="H48" s="155">
        <f t="shared" si="1"/>
        <v>186.24467338242258</v>
      </c>
    </row>
    <row r="49" spans="1:8" ht="15" customHeight="1">
      <c r="A49" s="40">
        <v>3213</v>
      </c>
      <c r="B49" s="39" t="s">
        <v>159</v>
      </c>
      <c r="C49" s="64">
        <v>1212.5</v>
      </c>
      <c r="D49" s="64">
        <v>3000</v>
      </c>
      <c r="E49" s="64">
        <v>4000</v>
      </c>
      <c r="F49" s="64">
        <v>3075</v>
      </c>
      <c r="G49" s="155">
        <f t="shared" si="12"/>
        <v>76.875</v>
      </c>
      <c r="H49" s="155">
        <f t="shared" si="1"/>
        <v>253.60824742268039</v>
      </c>
    </row>
    <row r="50" spans="1:8" ht="15" customHeight="1">
      <c r="A50" s="40">
        <v>3221</v>
      </c>
      <c r="B50" s="39" t="s">
        <v>162</v>
      </c>
      <c r="C50" s="64">
        <v>37328.42</v>
      </c>
      <c r="D50" s="64">
        <v>31000</v>
      </c>
      <c r="E50" s="64">
        <v>41000</v>
      </c>
      <c r="F50" s="64">
        <v>44714.63</v>
      </c>
      <c r="G50" s="155">
        <f t="shared" si="12"/>
        <v>109.0600731707317</v>
      </c>
      <c r="H50" s="155">
        <f t="shared" si="1"/>
        <v>119.78709519449255</v>
      </c>
    </row>
    <row r="51" spans="1:8" ht="15" customHeight="1">
      <c r="A51" s="40">
        <v>3223</v>
      </c>
      <c r="B51" s="39" t="s">
        <v>164</v>
      </c>
      <c r="C51" s="64">
        <v>26894.51</v>
      </c>
      <c r="D51" s="64">
        <v>41654</v>
      </c>
      <c r="E51" s="64">
        <v>51654</v>
      </c>
      <c r="F51" s="64">
        <v>43338.73</v>
      </c>
      <c r="G51" s="155">
        <f t="shared" si="12"/>
        <v>83.901982421496896</v>
      </c>
      <c r="H51" s="155">
        <f t="shared" si="1"/>
        <v>161.1434080784517</v>
      </c>
    </row>
    <row r="52" spans="1:8" ht="15" customHeight="1">
      <c r="A52" s="40">
        <v>3224</v>
      </c>
      <c r="B52" s="39" t="s">
        <v>165</v>
      </c>
      <c r="C52" s="64">
        <v>441.28</v>
      </c>
      <c r="D52" s="64">
        <v>2500</v>
      </c>
      <c r="E52" s="64">
        <v>3000</v>
      </c>
      <c r="F52" s="64">
        <v>1407.78</v>
      </c>
      <c r="G52" s="155">
        <f t="shared" si="12"/>
        <v>46.926000000000002</v>
      </c>
      <c r="H52" s="155">
        <f t="shared" si="1"/>
        <v>319.02193618564178</v>
      </c>
    </row>
    <row r="53" spans="1:8" ht="15" customHeight="1">
      <c r="A53" s="40">
        <v>3225</v>
      </c>
      <c r="B53" s="39" t="s">
        <v>276</v>
      </c>
      <c r="C53" s="64">
        <v>1556.34</v>
      </c>
      <c r="D53" s="64">
        <v>1400</v>
      </c>
      <c r="E53" s="64">
        <v>2800</v>
      </c>
      <c r="F53" s="64">
        <v>2268</v>
      </c>
      <c r="G53" s="155">
        <f t="shared" si="12"/>
        <v>81</v>
      </c>
      <c r="H53" s="155">
        <f t="shared" si="1"/>
        <v>145.726512201704</v>
      </c>
    </row>
    <row r="54" spans="1:8" ht="15" customHeight="1">
      <c r="A54" s="40">
        <v>3227</v>
      </c>
      <c r="B54" s="39" t="s">
        <v>166</v>
      </c>
      <c r="C54" s="64">
        <v>534.24</v>
      </c>
      <c r="D54" s="64">
        <v>0</v>
      </c>
      <c r="E54" s="64">
        <v>0</v>
      </c>
      <c r="F54" s="64">
        <v>2200.58</v>
      </c>
      <c r="G54" s="155" t="e">
        <f t="shared" si="12"/>
        <v>#DIV/0!</v>
      </c>
      <c r="H54" s="155">
        <f t="shared" si="1"/>
        <v>411.90850554058096</v>
      </c>
    </row>
    <row r="55" spans="1:8" ht="15" customHeight="1">
      <c r="A55" s="40">
        <v>3231</v>
      </c>
      <c r="B55" s="39" t="s">
        <v>168</v>
      </c>
      <c r="C55" s="64">
        <v>27155.78</v>
      </c>
      <c r="D55" s="64">
        <v>25168</v>
      </c>
      <c r="E55" s="64">
        <v>15168</v>
      </c>
      <c r="F55" s="64">
        <v>13778.94</v>
      </c>
      <c r="G55" s="155">
        <f t="shared" si="12"/>
        <v>90.84216772151899</v>
      </c>
      <c r="H55" s="155">
        <f t="shared" si="1"/>
        <v>50.7403580379573</v>
      </c>
    </row>
    <row r="56" spans="1:8" ht="15" customHeight="1">
      <c r="A56" s="40">
        <v>3232</v>
      </c>
      <c r="B56" s="39" t="s">
        <v>169</v>
      </c>
      <c r="C56" s="64">
        <v>8311.61</v>
      </c>
      <c r="D56" s="64">
        <v>16548</v>
      </c>
      <c r="E56" s="64">
        <v>41548</v>
      </c>
      <c r="F56" s="64">
        <v>22965.7</v>
      </c>
      <c r="G56" s="155">
        <f t="shared" si="12"/>
        <v>55.275103494753061</v>
      </c>
      <c r="H56" s="155">
        <f t="shared" si="1"/>
        <v>276.30868147085823</v>
      </c>
    </row>
    <row r="57" spans="1:8" ht="15" customHeight="1">
      <c r="A57" s="40">
        <v>3233</v>
      </c>
      <c r="B57" s="39" t="s">
        <v>170</v>
      </c>
      <c r="C57" s="64">
        <v>8960</v>
      </c>
      <c r="D57" s="64">
        <v>8000</v>
      </c>
      <c r="E57" s="64">
        <v>11000</v>
      </c>
      <c r="F57" s="64">
        <v>10031.1</v>
      </c>
      <c r="G57" s="155">
        <f t="shared" si="12"/>
        <v>91.191818181818178</v>
      </c>
      <c r="H57" s="155">
        <f t="shared" si="1"/>
        <v>111.95424107142857</v>
      </c>
    </row>
    <row r="58" spans="1:8" ht="15" customHeight="1">
      <c r="A58" s="40">
        <v>3234</v>
      </c>
      <c r="B58" s="39" t="s">
        <v>171</v>
      </c>
      <c r="C58" s="64">
        <v>19360.78</v>
      </c>
      <c r="D58" s="64">
        <v>20263</v>
      </c>
      <c r="E58" s="64">
        <v>23263</v>
      </c>
      <c r="F58" s="64">
        <v>19380.54</v>
      </c>
      <c r="G58" s="155">
        <f t="shared" si="12"/>
        <v>83.310579031079399</v>
      </c>
      <c r="H58" s="155">
        <f t="shared" si="1"/>
        <v>100.10206200370027</v>
      </c>
    </row>
    <row r="59" spans="1:8" ht="15" customHeight="1">
      <c r="A59" s="40">
        <v>3235</v>
      </c>
      <c r="B59" s="39" t="s">
        <v>172</v>
      </c>
      <c r="C59" s="64">
        <v>60269.61</v>
      </c>
      <c r="D59" s="64">
        <v>70700</v>
      </c>
      <c r="E59" s="64">
        <v>78700</v>
      </c>
      <c r="F59" s="64">
        <v>61469.65</v>
      </c>
      <c r="G59" s="155">
        <f t="shared" si="12"/>
        <v>78.10628970775096</v>
      </c>
      <c r="H59" s="155">
        <f t="shared" si="1"/>
        <v>101.99111957087494</v>
      </c>
    </row>
    <row r="60" spans="1:8" ht="15" customHeight="1">
      <c r="A60" s="40">
        <v>3236</v>
      </c>
      <c r="B60" s="39" t="s">
        <v>173</v>
      </c>
      <c r="C60" s="64">
        <v>0</v>
      </c>
      <c r="D60" s="64">
        <v>0</v>
      </c>
      <c r="E60" s="64">
        <v>0</v>
      </c>
      <c r="F60" s="64">
        <v>712.5</v>
      </c>
      <c r="G60" s="155" t="e">
        <f t="shared" si="12"/>
        <v>#DIV/0!</v>
      </c>
      <c r="H60" s="155" t="e">
        <f t="shared" si="1"/>
        <v>#DIV/0!</v>
      </c>
    </row>
    <row r="61" spans="1:8" ht="15" customHeight="1">
      <c r="A61" s="40">
        <v>3237</v>
      </c>
      <c r="B61" s="39" t="s">
        <v>174</v>
      </c>
      <c r="C61" s="64">
        <v>-2733.19</v>
      </c>
      <c r="D61" s="64">
        <v>25000</v>
      </c>
      <c r="E61" s="64">
        <v>34000</v>
      </c>
      <c r="F61" s="64">
        <v>28106.15</v>
      </c>
      <c r="G61" s="155">
        <f t="shared" si="12"/>
        <v>82.665147058823536</v>
      </c>
      <c r="H61" s="155">
        <f>F61/C61*100</f>
        <v>-1028.3277049894079</v>
      </c>
    </row>
    <row r="62" spans="1:8" ht="15" customHeight="1">
      <c r="A62" s="40">
        <v>3238</v>
      </c>
      <c r="B62" s="39" t="s">
        <v>175</v>
      </c>
      <c r="C62" s="64">
        <v>17184.509999999998</v>
      </c>
      <c r="D62" s="64">
        <v>14000</v>
      </c>
      <c r="E62" s="64">
        <v>21000</v>
      </c>
      <c r="F62" s="64">
        <v>29770.03</v>
      </c>
      <c r="G62" s="155">
        <f t="shared" si="12"/>
        <v>141.76204761904759</v>
      </c>
      <c r="H62" s="155">
        <f t="shared" si="1"/>
        <v>173.23758431284918</v>
      </c>
    </row>
    <row r="63" spans="1:8" ht="15" customHeight="1">
      <c r="A63" s="40">
        <v>3239</v>
      </c>
      <c r="B63" s="39" t="s">
        <v>176</v>
      </c>
      <c r="C63" s="64">
        <v>2105.66</v>
      </c>
      <c r="D63" s="64">
        <v>2500</v>
      </c>
      <c r="E63" s="64">
        <v>7000</v>
      </c>
      <c r="F63" s="64">
        <v>4121.67</v>
      </c>
      <c r="G63" s="155">
        <f t="shared" si="12"/>
        <v>58.881000000000007</v>
      </c>
      <c r="H63" s="155">
        <f t="shared" si="1"/>
        <v>195.74242755240638</v>
      </c>
    </row>
    <row r="64" spans="1:8" ht="15" customHeight="1">
      <c r="A64" s="40">
        <v>3292</v>
      </c>
      <c r="B64" s="39" t="s">
        <v>179</v>
      </c>
      <c r="C64" s="64">
        <v>508.8</v>
      </c>
      <c r="D64" s="64">
        <v>6500</v>
      </c>
      <c r="E64" s="64">
        <v>7000</v>
      </c>
      <c r="F64" s="64">
        <v>6860.79</v>
      </c>
      <c r="G64" s="155">
        <f t="shared" si="12"/>
        <v>98.011285714285705</v>
      </c>
      <c r="H64" s="155">
        <f t="shared" si="1"/>
        <v>1348.4257075471698</v>
      </c>
    </row>
    <row r="65" spans="1:8" ht="15" customHeight="1">
      <c r="A65" s="40">
        <v>3293</v>
      </c>
      <c r="B65" s="39" t="s">
        <v>180</v>
      </c>
      <c r="C65" s="64">
        <v>0</v>
      </c>
      <c r="D65" s="64">
        <v>0</v>
      </c>
      <c r="E65" s="64">
        <v>0</v>
      </c>
      <c r="F65" s="64">
        <v>2886.49</v>
      </c>
      <c r="G65" s="155" t="e">
        <f t="shared" si="12"/>
        <v>#DIV/0!</v>
      </c>
      <c r="H65" s="155" t="e">
        <f t="shared" si="1"/>
        <v>#DIV/0!</v>
      </c>
    </row>
    <row r="66" spans="1:8" ht="15" customHeight="1">
      <c r="A66" s="40">
        <v>3294</v>
      </c>
      <c r="B66" s="39" t="s">
        <v>181</v>
      </c>
      <c r="C66" s="64">
        <v>3768.29</v>
      </c>
      <c r="D66" s="64">
        <v>4000</v>
      </c>
      <c r="E66" s="64">
        <v>5000</v>
      </c>
      <c r="F66" s="64">
        <v>3768.76</v>
      </c>
      <c r="G66" s="155">
        <f t="shared" si="12"/>
        <v>75.375200000000007</v>
      </c>
      <c r="H66" s="155">
        <f t="shared" si="1"/>
        <v>100.01247250078949</v>
      </c>
    </row>
    <row r="67" spans="1:8" ht="15" customHeight="1">
      <c r="A67" s="40">
        <v>3295</v>
      </c>
      <c r="B67" s="39" t="s">
        <v>182</v>
      </c>
      <c r="C67" s="64">
        <v>0</v>
      </c>
      <c r="D67" s="64">
        <v>0</v>
      </c>
      <c r="E67" s="64">
        <v>0</v>
      </c>
      <c r="F67" s="64">
        <v>0</v>
      </c>
      <c r="G67" s="155" t="e">
        <f t="shared" si="12"/>
        <v>#DIV/0!</v>
      </c>
      <c r="H67" s="155" t="e">
        <f t="shared" si="1"/>
        <v>#DIV/0!</v>
      </c>
    </row>
    <row r="68" spans="1:8" ht="15" customHeight="1">
      <c r="A68" s="40">
        <v>3299</v>
      </c>
      <c r="B68" s="39" t="s">
        <v>255</v>
      </c>
      <c r="C68" s="64">
        <v>544.38</v>
      </c>
      <c r="D68" s="64">
        <v>500</v>
      </c>
      <c r="E68" s="64">
        <v>3100</v>
      </c>
      <c r="F68" s="64">
        <v>378.8</v>
      </c>
      <c r="G68" s="155">
        <f t="shared" si="12"/>
        <v>12.219354838709679</v>
      </c>
      <c r="H68" s="155">
        <f t="shared" si="1"/>
        <v>69.583746647562378</v>
      </c>
    </row>
    <row r="69" spans="1:8" ht="15" customHeight="1">
      <c r="A69" s="40">
        <v>3431</v>
      </c>
      <c r="B69" s="39" t="s">
        <v>186</v>
      </c>
      <c r="C69" s="64">
        <v>2553.91</v>
      </c>
      <c r="D69" s="64">
        <v>2500</v>
      </c>
      <c r="E69" s="64">
        <v>3500</v>
      </c>
      <c r="F69" s="64">
        <v>2671.1</v>
      </c>
      <c r="G69" s="155">
        <f t="shared" si="12"/>
        <v>76.317142857142855</v>
      </c>
      <c r="H69" s="155">
        <f t="shared" si="1"/>
        <v>104.58865034398237</v>
      </c>
    </row>
    <row r="70" spans="1:8" ht="15" hidden="1" customHeight="1">
      <c r="A70" s="40">
        <v>3432</v>
      </c>
      <c r="B70" s="55" t="s">
        <v>187</v>
      </c>
      <c r="C70" s="64">
        <v>0</v>
      </c>
      <c r="D70" s="64">
        <v>0</v>
      </c>
      <c r="E70" s="64">
        <v>0</v>
      </c>
      <c r="F70" s="64">
        <v>0</v>
      </c>
      <c r="G70" s="155" t="e">
        <f t="shared" si="12"/>
        <v>#DIV/0!</v>
      </c>
      <c r="H70" s="155" t="e">
        <f t="shared" si="1"/>
        <v>#DIV/0!</v>
      </c>
    </row>
    <row r="71" spans="1:8" ht="15" customHeight="1">
      <c r="A71" s="40">
        <v>3433</v>
      </c>
      <c r="B71" s="39" t="s">
        <v>188</v>
      </c>
      <c r="C71" s="64">
        <v>6.41</v>
      </c>
      <c r="D71" s="64">
        <v>0</v>
      </c>
      <c r="E71" s="64">
        <v>0</v>
      </c>
      <c r="F71" s="64">
        <v>5</v>
      </c>
      <c r="G71" s="155" t="e">
        <f t="shared" si="12"/>
        <v>#DIV/0!</v>
      </c>
      <c r="H71" s="155">
        <f t="shared" si="1"/>
        <v>78.003120124804994</v>
      </c>
    </row>
    <row r="72" spans="1:8" ht="15" customHeight="1">
      <c r="A72" s="40">
        <v>3721</v>
      </c>
      <c r="B72" s="39" t="s">
        <v>256</v>
      </c>
      <c r="C72" s="64">
        <v>0</v>
      </c>
      <c r="D72" s="64">
        <v>0</v>
      </c>
      <c r="E72" s="64">
        <v>1158</v>
      </c>
      <c r="F72" s="64">
        <v>1157.53</v>
      </c>
      <c r="G72" s="155">
        <f t="shared" si="12"/>
        <v>99.959412780656294</v>
      </c>
      <c r="H72" s="155" t="e">
        <f t="shared" si="1"/>
        <v>#DIV/0!</v>
      </c>
    </row>
    <row r="73" spans="1:8" ht="15" customHeight="1">
      <c r="A73" s="40">
        <v>4221</v>
      </c>
      <c r="B73" s="39" t="s">
        <v>207</v>
      </c>
      <c r="C73" s="64">
        <v>2723.31</v>
      </c>
      <c r="D73" s="64">
        <v>4500</v>
      </c>
      <c r="E73" s="64">
        <v>8500</v>
      </c>
      <c r="F73" s="64">
        <v>0</v>
      </c>
      <c r="G73" s="155">
        <f t="shared" si="12"/>
        <v>0</v>
      </c>
      <c r="H73" s="155">
        <f t="shared" si="1"/>
        <v>0</v>
      </c>
    </row>
    <row r="74" spans="1:8" ht="15" customHeight="1">
      <c r="A74" s="40">
        <v>4222</v>
      </c>
      <c r="B74" s="39" t="s">
        <v>208</v>
      </c>
      <c r="C74" s="64">
        <v>1907.85</v>
      </c>
      <c r="D74" s="64">
        <v>0</v>
      </c>
      <c r="E74" s="64">
        <v>0</v>
      </c>
      <c r="F74" s="64">
        <v>0</v>
      </c>
      <c r="G74" s="155" t="e">
        <f t="shared" si="12"/>
        <v>#DIV/0!</v>
      </c>
      <c r="H74" s="155">
        <f t="shared" ref="H74:H84" si="13">F74/C74*100</f>
        <v>0</v>
      </c>
    </row>
    <row r="75" spans="1:8" ht="15" hidden="1" customHeight="1">
      <c r="A75" s="40">
        <v>4223</v>
      </c>
      <c r="B75" s="39" t="s">
        <v>209</v>
      </c>
      <c r="C75" s="64">
        <v>0</v>
      </c>
      <c r="D75" s="64">
        <v>0</v>
      </c>
      <c r="E75" s="64">
        <v>0</v>
      </c>
      <c r="F75" s="64">
        <v>0</v>
      </c>
      <c r="G75" s="155" t="e">
        <f t="shared" si="12"/>
        <v>#DIV/0!</v>
      </c>
      <c r="H75" s="155" t="e">
        <f t="shared" si="13"/>
        <v>#DIV/0!</v>
      </c>
    </row>
    <row r="76" spans="1:8" ht="15" customHeight="1">
      <c r="A76" s="40">
        <v>4227</v>
      </c>
      <c r="B76" s="39" t="s">
        <v>212</v>
      </c>
      <c r="C76" s="64">
        <v>2002.5</v>
      </c>
      <c r="D76" s="64">
        <v>0</v>
      </c>
      <c r="E76" s="64">
        <v>4500</v>
      </c>
      <c r="F76" s="64">
        <v>4350.05</v>
      </c>
      <c r="G76" s="155">
        <f t="shared" si="12"/>
        <v>96.667777777777786</v>
      </c>
      <c r="H76" s="155">
        <f t="shared" si="13"/>
        <v>217.23096129837703</v>
      </c>
    </row>
    <row r="77" spans="1:8" ht="15" customHeight="1">
      <c r="A77" s="40">
        <v>4241</v>
      </c>
      <c r="B77" s="39" t="s">
        <v>216</v>
      </c>
      <c r="C77" s="64">
        <v>6473.58</v>
      </c>
      <c r="D77" s="64">
        <v>0</v>
      </c>
      <c r="E77" s="64">
        <v>6600</v>
      </c>
      <c r="F77" s="64">
        <v>5501.62</v>
      </c>
      <c r="G77" s="155">
        <f t="shared" si="12"/>
        <v>83.357878787878775</v>
      </c>
      <c r="H77" s="155">
        <f t="shared" si="13"/>
        <v>84.985742046904491</v>
      </c>
    </row>
    <row r="78" spans="1:8" ht="15" customHeight="1">
      <c r="A78" s="36"/>
      <c r="B78" s="36" t="s">
        <v>409</v>
      </c>
      <c r="C78" s="82">
        <v>0</v>
      </c>
      <c r="D78" s="82">
        <v>0</v>
      </c>
      <c r="E78" s="82">
        <f>SUM(E79:E84)</f>
        <v>17078</v>
      </c>
      <c r="F78" s="82">
        <f>SUM(F79:F84)</f>
        <v>2983.4300000000003</v>
      </c>
      <c r="G78" s="82">
        <f t="shared" si="12"/>
        <v>17.469434359995319</v>
      </c>
      <c r="H78" s="82" t="e">
        <f t="shared" si="13"/>
        <v>#DIV/0!</v>
      </c>
    </row>
    <row r="79" spans="1:8" ht="14.25" customHeight="1">
      <c r="A79" s="40">
        <v>3211</v>
      </c>
      <c r="B79" s="39" t="s">
        <v>157</v>
      </c>
      <c r="C79" s="64">
        <v>0</v>
      </c>
      <c r="D79" s="64">
        <v>0</v>
      </c>
      <c r="E79" s="64">
        <v>8500</v>
      </c>
      <c r="F79" s="64">
        <v>1476.49</v>
      </c>
      <c r="G79" s="155">
        <f t="shared" si="12"/>
        <v>17.370470588235296</v>
      </c>
      <c r="H79" s="155" t="e">
        <f t="shared" si="13"/>
        <v>#DIV/0!</v>
      </c>
    </row>
    <row r="80" spans="1:8" ht="15" customHeight="1">
      <c r="A80" s="40">
        <v>3213</v>
      </c>
      <c r="B80" s="39" t="s">
        <v>159</v>
      </c>
      <c r="C80" s="64">
        <v>0</v>
      </c>
      <c r="D80" s="64">
        <v>0</v>
      </c>
      <c r="E80" s="64">
        <v>8578</v>
      </c>
      <c r="F80" s="64">
        <v>293.13</v>
      </c>
      <c r="G80" s="155">
        <f t="shared" si="12"/>
        <v>3.4172301235719278</v>
      </c>
      <c r="H80" s="155" t="e">
        <f t="shared" si="13"/>
        <v>#DIV/0!</v>
      </c>
    </row>
    <row r="81" spans="1:8" ht="15" customHeight="1">
      <c r="A81" s="40">
        <v>3221</v>
      </c>
      <c r="B81" s="39" t="s">
        <v>162</v>
      </c>
      <c r="C81" s="64">
        <v>0</v>
      </c>
      <c r="D81" s="64">
        <v>0</v>
      </c>
      <c r="E81" s="64">
        <v>0</v>
      </c>
      <c r="F81" s="64">
        <v>158.5</v>
      </c>
      <c r="G81" s="155" t="e">
        <f t="shared" si="12"/>
        <v>#DIV/0!</v>
      </c>
      <c r="H81" s="155" t="e">
        <f t="shared" si="13"/>
        <v>#DIV/0!</v>
      </c>
    </row>
    <row r="82" spans="1:8" ht="15" customHeight="1">
      <c r="A82" s="40">
        <v>3225</v>
      </c>
      <c r="B82" s="39" t="s">
        <v>276</v>
      </c>
      <c r="C82" s="64">
        <v>0</v>
      </c>
      <c r="D82" s="64">
        <v>0</v>
      </c>
      <c r="E82" s="64">
        <v>0</v>
      </c>
      <c r="F82" s="64">
        <v>158.4</v>
      </c>
      <c r="G82" s="155" t="e">
        <f t="shared" si="12"/>
        <v>#DIV/0!</v>
      </c>
      <c r="H82" s="155" t="e">
        <f t="shared" si="13"/>
        <v>#DIV/0!</v>
      </c>
    </row>
    <row r="83" spans="1:8" ht="15" customHeight="1">
      <c r="A83" s="40">
        <v>3235</v>
      </c>
      <c r="B83" s="39" t="s">
        <v>172</v>
      </c>
      <c r="C83" s="64">
        <v>0</v>
      </c>
      <c r="D83" s="64">
        <v>0</v>
      </c>
      <c r="E83" s="64">
        <v>0</v>
      </c>
      <c r="F83" s="64">
        <v>885.84</v>
      </c>
      <c r="G83" s="155" t="e">
        <f t="shared" si="12"/>
        <v>#DIV/0!</v>
      </c>
      <c r="H83" s="155" t="e">
        <f t="shared" si="13"/>
        <v>#DIV/0!</v>
      </c>
    </row>
    <row r="84" spans="1:8" ht="15" customHeight="1">
      <c r="A84" s="40">
        <v>3431</v>
      </c>
      <c r="B84" s="39" t="s">
        <v>186</v>
      </c>
      <c r="C84" s="64">
        <v>0</v>
      </c>
      <c r="D84" s="64">
        <v>0</v>
      </c>
      <c r="E84" s="64">
        <v>0</v>
      </c>
      <c r="F84" s="64">
        <v>11.07</v>
      </c>
      <c r="G84" s="155" t="e">
        <f t="shared" si="12"/>
        <v>#DIV/0!</v>
      </c>
      <c r="H84" s="155" t="e">
        <f t="shared" si="13"/>
        <v>#DIV/0!</v>
      </c>
    </row>
    <row r="85" spans="1:8" ht="15" customHeight="1">
      <c r="A85" s="38"/>
      <c r="B85" s="38" t="s">
        <v>257</v>
      </c>
      <c r="C85" s="83">
        <f>C86+C105</f>
        <v>85158.290000000008</v>
      </c>
      <c r="D85" s="83">
        <f>D86+D105</f>
        <v>0</v>
      </c>
      <c r="E85" s="83">
        <f>E86+E105</f>
        <v>0</v>
      </c>
      <c r="F85" s="83">
        <f>F86+F105</f>
        <v>0</v>
      </c>
      <c r="G85" s="104" t="e">
        <f t="shared" si="0"/>
        <v>#DIV/0!</v>
      </c>
      <c r="H85" s="104">
        <f t="shared" ref="H85:H147" si="14">F85/C85*100</f>
        <v>0</v>
      </c>
    </row>
    <row r="86" spans="1:8" ht="15" customHeight="1">
      <c r="A86" s="36"/>
      <c r="B86" s="36" t="s">
        <v>142</v>
      </c>
      <c r="C86" s="82">
        <f>SUM(C87:C104)</f>
        <v>55774.11</v>
      </c>
      <c r="D86" s="82">
        <f>SUM(D87:D103)</f>
        <v>0</v>
      </c>
      <c r="E86" s="82">
        <f>SUM(E87:E103)</f>
        <v>0</v>
      </c>
      <c r="F86" s="82">
        <f>SUM(F87:F104)</f>
        <v>0</v>
      </c>
      <c r="G86" s="82" t="e">
        <f t="shared" si="0"/>
        <v>#DIV/0!</v>
      </c>
      <c r="H86" s="82">
        <f t="shared" si="14"/>
        <v>0</v>
      </c>
    </row>
    <row r="87" spans="1:8" ht="15" customHeight="1">
      <c r="A87" s="40">
        <v>3111</v>
      </c>
      <c r="B87" s="39" t="s">
        <v>227</v>
      </c>
      <c r="C87" s="64">
        <v>38664.01</v>
      </c>
      <c r="D87" s="64">
        <v>0</v>
      </c>
      <c r="E87" s="64">
        <v>0</v>
      </c>
      <c r="F87" s="64">
        <v>0</v>
      </c>
      <c r="G87" s="155" t="e">
        <f t="shared" ref="G87:G89" si="15">F87/E87*100</f>
        <v>#DIV/0!</v>
      </c>
      <c r="H87" s="155">
        <f t="shared" si="14"/>
        <v>0</v>
      </c>
    </row>
    <row r="88" spans="1:8" ht="15" customHeight="1">
      <c r="A88" s="40">
        <v>3121</v>
      </c>
      <c r="B88" s="39" t="s">
        <v>152</v>
      </c>
      <c r="C88" s="64">
        <v>480</v>
      </c>
      <c r="D88" s="64">
        <v>0</v>
      </c>
      <c r="E88" s="64">
        <v>0</v>
      </c>
      <c r="F88" s="64">
        <v>0</v>
      </c>
      <c r="G88" s="155" t="e">
        <f t="shared" si="15"/>
        <v>#DIV/0!</v>
      </c>
      <c r="H88" s="155">
        <f t="shared" si="14"/>
        <v>0</v>
      </c>
    </row>
    <row r="89" spans="1:8" ht="15" customHeight="1">
      <c r="A89" s="40">
        <v>3132</v>
      </c>
      <c r="B89" s="39" t="s">
        <v>154</v>
      </c>
      <c r="C89" s="64">
        <v>6306.29</v>
      </c>
      <c r="D89" s="64">
        <v>0</v>
      </c>
      <c r="E89" s="64">
        <v>0</v>
      </c>
      <c r="F89" s="64">
        <v>0</v>
      </c>
      <c r="G89" s="155" t="e">
        <f t="shared" si="15"/>
        <v>#DIV/0!</v>
      </c>
      <c r="H89" s="155">
        <f t="shared" si="14"/>
        <v>0</v>
      </c>
    </row>
    <row r="90" spans="1:8" ht="15" customHeight="1">
      <c r="A90" s="40">
        <v>3211</v>
      </c>
      <c r="B90" s="39" t="s">
        <v>157</v>
      </c>
      <c r="C90" s="64">
        <v>2093.88</v>
      </c>
      <c r="D90" s="64">
        <v>0</v>
      </c>
      <c r="E90" s="64">
        <v>0</v>
      </c>
      <c r="F90" s="64">
        <v>0</v>
      </c>
      <c r="G90" s="155" t="e">
        <f t="shared" si="0"/>
        <v>#DIV/0!</v>
      </c>
      <c r="H90" s="155">
        <f t="shared" si="14"/>
        <v>0</v>
      </c>
    </row>
    <row r="91" spans="1:8" ht="15" customHeight="1">
      <c r="A91" s="40">
        <v>3212</v>
      </c>
      <c r="B91" s="39" t="s">
        <v>158</v>
      </c>
      <c r="C91" s="64">
        <v>221.23</v>
      </c>
      <c r="D91" s="64">
        <v>0</v>
      </c>
      <c r="E91" s="64">
        <v>0</v>
      </c>
      <c r="F91" s="64">
        <v>0</v>
      </c>
      <c r="G91" s="155" t="e">
        <f t="shared" si="0"/>
        <v>#DIV/0!</v>
      </c>
      <c r="H91" s="155">
        <f t="shared" si="14"/>
        <v>0</v>
      </c>
    </row>
    <row r="92" spans="1:8" ht="15" customHeight="1">
      <c r="A92" s="40">
        <v>3213</v>
      </c>
      <c r="B92" s="39" t="s">
        <v>159</v>
      </c>
      <c r="C92" s="64">
        <v>2650.4</v>
      </c>
      <c r="D92" s="64">
        <v>0</v>
      </c>
      <c r="E92" s="64">
        <v>0</v>
      </c>
      <c r="F92" s="64">
        <v>0</v>
      </c>
      <c r="G92" s="155" t="e">
        <f t="shared" si="0"/>
        <v>#DIV/0!</v>
      </c>
      <c r="H92" s="155">
        <f t="shared" si="14"/>
        <v>0</v>
      </c>
    </row>
    <row r="93" spans="1:8" ht="15" customHeight="1">
      <c r="A93" s="40">
        <v>3233</v>
      </c>
      <c r="B93" s="39" t="s">
        <v>170</v>
      </c>
      <c r="C93" s="64">
        <v>1313.7</v>
      </c>
      <c r="D93" s="64">
        <v>0</v>
      </c>
      <c r="E93" s="64">
        <v>0</v>
      </c>
      <c r="F93" s="64">
        <v>0</v>
      </c>
      <c r="G93" s="155" t="e">
        <f t="shared" si="0"/>
        <v>#DIV/0!</v>
      </c>
      <c r="H93" s="155">
        <f t="shared" si="14"/>
        <v>0</v>
      </c>
    </row>
    <row r="94" spans="1:8" ht="15" customHeight="1">
      <c r="A94" s="40">
        <v>3234</v>
      </c>
      <c r="B94" s="39" t="s">
        <v>171</v>
      </c>
      <c r="C94" s="64">
        <v>103.11</v>
      </c>
      <c r="D94" s="64">
        <v>0</v>
      </c>
      <c r="E94" s="64">
        <v>0</v>
      </c>
      <c r="F94" s="64">
        <v>0</v>
      </c>
      <c r="G94" s="155" t="e">
        <f t="shared" si="0"/>
        <v>#DIV/0!</v>
      </c>
      <c r="H94" s="155">
        <f t="shared" si="14"/>
        <v>0</v>
      </c>
    </row>
    <row r="95" spans="1:8" ht="15" customHeight="1">
      <c r="A95" s="40">
        <v>3235</v>
      </c>
      <c r="B95" s="39" t="s">
        <v>172</v>
      </c>
      <c r="C95" s="64">
        <v>310.60000000000002</v>
      </c>
      <c r="D95" s="64">
        <v>0</v>
      </c>
      <c r="E95" s="64">
        <v>0</v>
      </c>
      <c r="F95" s="64">
        <v>0</v>
      </c>
      <c r="G95" s="155" t="e">
        <f t="shared" si="0"/>
        <v>#DIV/0!</v>
      </c>
      <c r="H95" s="155">
        <f t="shared" si="14"/>
        <v>0</v>
      </c>
    </row>
    <row r="96" spans="1:8" ht="15" customHeight="1">
      <c r="A96" s="40">
        <v>3237</v>
      </c>
      <c r="B96" s="39" t="s">
        <v>174</v>
      </c>
      <c r="C96" s="64">
        <v>1986.25</v>
      </c>
      <c r="D96" s="64">
        <v>0</v>
      </c>
      <c r="E96" s="64">
        <v>0</v>
      </c>
      <c r="F96" s="64">
        <v>0</v>
      </c>
      <c r="G96" s="155" t="e">
        <f t="shared" si="0"/>
        <v>#DIV/0!</v>
      </c>
      <c r="H96" s="155">
        <f t="shared" si="14"/>
        <v>0</v>
      </c>
    </row>
    <row r="97" spans="1:8" ht="15" customHeight="1">
      <c r="A97" s="40">
        <v>3238</v>
      </c>
      <c r="B97" s="39" t="s">
        <v>175</v>
      </c>
      <c r="C97" s="64">
        <v>0</v>
      </c>
      <c r="D97" s="64">
        <v>0</v>
      </c>
      <c r="E97" s="64">
        <v>0</v>
      </c>
      <c r="F97" s="64">
        <v>0</v>
      </c>
      <c r="G97" s="155" t="e">
        <f t="shared" si="0"/>
        <v>#DIV/0!</v>
      </c>
      <c r="H97" s="155" t="e">
        <f t="shared" si="14"/>
        <v>#DIV/0!</v>
      </c>
    </row>
    <row r="98" spans="1:8" ht="15" customHeight="1">
      <c r="A98" s="40">
        <v>3239</v>
      </c>
      <c r="B98" s="39" t="s">
        <v>176</v>
      </c>
      <c r="C98" s="64">
        <v>246.46</v>
      </c>
      <c r="D98" s="64">
        <v>0</v>
      </c>
      <c r="E98" s="64">
        <v>0</v>
      </c>
      <c r="F98" s="64">
        <v>0</v>
      </c>
      <c r="G98" s="155" t="e">
        <f t="shared" si="0"/>
        <v>#DIV/0!</v>
      </c>
      <c r="H98" s="155">
        <f t="shared" si="14"/>
        <v>0</v>
      </c>
    </row>
    <row r="99" spans="1:8" ht="15" customHeight="1">
      <c r="A99" s="149">
        <v>3241</v>
      </c>
      <c r="B99" s="39" t="s">
        <v>177</v>
      </c>
      <c r="C99" s="64">
        <v>0</v>
      </c>
      <c r="D99" s="64">
        <v>0</v>
      </c>
      <c r="E99" s="64">
        <v>0</v>
      </c>
      <c r="F99" s="64">
        <v>0</v>
      </c>
      <c r="G99" s="155" t="e">
        <f>F99/E99*100</f>
        <v>#DIV/0!</v>
      </c>
      <c r="H99" s="155" t="e">
        <f t="shared" si="14"/>
        <v>#DIV/0!</v>
      </c>
    </row>
    <row r="100" spans="1:8" ht="15" customHeight="1">
      <c r="A100" s="149">
        <v>3293</v>
      </c>
      <c r="B100" s="39" t="s">
        <v>180</v>
      </c>
      <c r="C100" s="64">
        <v>1117.21</v>
      </c>
      <c r="D100" s="64">
        <v>0</v>
      </c>
      <c r="E100" s="64">
        <v>0</v>
      </c>
      <c r="F100" s="64">
        <v>0</v>
      </c>
      <c r="G100" s="155" t="e">
        <f t="shared" si="0"/>
        <v>#DIV/0!</v>
      </c>
      <c r="H100" s="155">
        <f t="shared" si="14"/>
        <v>0</v>
      </c>
    </row>
    <row r="101" spans="1:8" ht="15" customHeight="1">
      <c r="A101" s="149">
        <v>3299</v>
      </c>
      <c r="B101" s="39" t="s">
        <v>178</v>
      </c>
      <c r="C101" s="64">
        <v>92.9</v>
      </c>
      <c r="D101" s="64">
        <v>0</v>
      </c>
      <c r="E101" s="64">
        <v>0</v>
      </c>
      <c r="F101" s="64">
        <v>0</v>
      </c>
      <c r="G101" s="155" t="e">
        <f t="shared" si="0"/>
        <v>#DIV/0!</v>
      </c>
      <c r="H101" s="155">
        <f t="shared" si="14"/>
        <v>0</v>
      </c>
    </row>
    <row r="102" spans="1:8">
      <c r="A102" s="13">
        <v>3432</v>
      </c>
      <c r="B102" s="40" t="s">
        <v>187</v>
      </c>
      <c r="C102" s="64">
        <v>7.83</v>
      </c>
      <c r="D102" s="64">
        <v>0</v>
      </c>
      <c r="E102" s="64">
        <v>0</v>
      </c>
      <c r="F102" s="64">
        <v>0</v>
      </c>
      <c r="G102" s="155" t="e">
        <f t="shared" si="0"/>
        <v>#DIV/0!</v>
      </c>
      <c r="H102" s="155">
        <f t="shared" si="14"/>
        <v>0</v>
      </c>
    </row>
    <row r="103" spans="1:8" ht="15" customHeight="1">
      <c r="A103" s="149">
        <v>3431</v>
      </c>
      <c r="B103" s="39" t="s">
        <v>186</v>
      </c>
      <c r="C103" s="64">
        <v>0</v>
      </c>
      <c r="D103" s="64">
        <v>0</v>
      </c>
      <c r="E103" s="64">
        <v>0</v>
      </c>
      <c r="F103" s="64">
        <v>0</v>
      </c>
      <c r="G103" s="155" t="e">
        <f t="shared" si="0"/>
        <v>#DIV/0!</v>
      </c>
      <c r="H103" s="155" t="e">
        <f t="shared" si="14"/>
        <v>#DIV/0!</v>
      </c>
    </row>
    <row r="104" spans="1:8" ht="15" customHeight="1">
      <c r="A104" s="149">
        <v>3722</v>
      </c>
      <c r="B104" s="39" t="s">
        <v>256</v>
      </c>
      <c r="C104" s="64">
        <v>180.24</v>
      </c>
      <c r="D104" s="64">
        <v>0</v>
      </c>
      <c r="E104" s="64">
        <v>0</v>
      </c>
      <c r="F104" s="64">
        <v>0</v>
      </c>
      <c r="G104" s="155" t="e">
        <f t="shared" si="0"/>
        <v>#DIV/0!</v>
      </c>
      <c r="H104" s="155">
        <f t="shared" si="14"/>
        <v>0</v>
      </c>
    </row>
    <row r="105" spans="1:8" ht="15" customHeight="1">
      <c r="A105" s="36"/>
      <c r="B105" s="36" t="s">
        <v>133</v>
      </c>
      <c r="C105" s="82">
        <f>SUM(C106:C116)</f>
        <v>29384.18</v>
      </c>
      <c r="D105" s="82">
        <f>SUM(D108)</f>
        <v>0</v>
      </c>
      <c r="E105" s="82">
        <f>E108</f>
        <v>0</v>
      </c>
      <c r="F105" s="82">
        <f>SUM(F106:F116)</f>
        <v>0</v>
      </c>
      <c r="G105" s="82" t="e">
        <f t="shared" si="0"/>
        <v>#DIV/0!</v>
      </c>
      <c r="H105" s="82">
        <f>F105/C105*100</f>
        <v>0</v>
      </c>
    </row>
    <row r="106" spans="1:8" ht="15" customHeight="1">
      <c r="A106" s="40">
        <v>3111</v>
      </c>
      <c r="B106" s="39" t="s">
        <v>227</v>
      </c>
      <c r="C106" s="64">
        <v>18184.41</v>
      </c>
      <c r="D106" s="64">
        <v>0</v>
      </c>
      <c r="E106" s="64">
        <v>0</v>
      </c>
      <c r="F106" s="64">
        <v>0</v>
      </c>
      <c r="G106" s="155" t="e">
        <f t="shared" ref="G106:G107" si="16">F106/E106*100</f>
        <v>#DIV/0!</v>
      </c>
      <c r="H106" s="155">
        <f t="shared" si="14"/>
        <v>0</v>
      </c>
    </row>
    <row r="107" spans="1:8" ht="15" customHeight="1">
      <c r="A107" s="40">
        <v>3132</v>
      </c>
      <c r="B107" s="39" t="s">
        <v>154</v>
      </c>
      <c r="C107" s="64">
        <v>1799.33</v>
      </c>
      <c r="D107" s="64">
        <v>0</v>
      </c>
      <c r="E107" s="64">
        <v>0</v>
      </c>
      <c r="F107" s="64">
        <v>0</v>
      </c>
      <c r="G107" s="155" t="e">
        <f t="shared" si="16"/>
        <v>#DIV/0!</v>
      </c>
      <c r="H107" s="155">
        <f t="shared" si="14"/>
        <v>0</v>
      </c>
    </row>
    <row r="108" spans="1:8" ht="15" customHeight="1">
      <c r="A108" s="40">
        <v>3211</v>
      </c>
      <c r="B108" s="39" t="s">
        <v>157</v>
      </c>
      <c r="C108" s="64">
        <v>8965.65</v>
      </c>
      <c r="D108" s="64">
        <v>0</v>
      </c>
      <c r="E108" s="64">
        <v>0</v>
      </c>
      <c r="F108" s="64">
        <v>0</v>
      </c>
      <c r="G108" s="155" t="e">
        <f t="shared" si="0"/>
        <v>#DIV/0!</v>
      </c>
      <c r="H108" s="155">
        <f t="shared" si="14"/>
        <v>0</v>
      </c>
    </row>
    <row r="109" spans="1:8" ht="15" customHeight="1">
      <c r="A109" s="40">
        <v>3213</v>
      </c>
      <c r="B109" s="39" t="s">
        <v>159</v>
      </c>
      <c r="C109" s="64">
        <v>100</v>
      </c>
      <c r="D109" s="64">
        <v>0</v>
      </c>
      <c r="E109" s="64">
        <v>0</v>
      </c>
      <c r="F109" s="64">
        <v>0</v>
      </c>
      <c r="G109" s="155" t="e">
        <f t="shared" si="0"/>
        <v>#DIV/0!</v>
      </c>
      <c r="H109" s="155">
        <f t="shared" si="14"/>
        <v>0</v>
      </c>
    </row>
    <row r="110" spans="1:8" ht="15" customHeight="1">
      <c r="A110" s="40">
        <v>3231</v>
      </c>
      <c r="B110" s="39" t="s">
        <v>168</v>
      </c>
      <c r="C110" s="64">
        <v>334.79</v>
      </c>
      <c r="D110" s="64">
        <v>0</v>
      </c>
      <c r="E110" s="64">
        <v>0</v>
      </c>
      <c r="F110" s="64">
        <v>0</v>
      </c>
      <c r="G110" s="155" t="e">
        <f t="shared" si="0"/>
        <v>#DIV/0!</v>
      </c>
      <c r="H110" s="155">
        <f t="shared" si="14"/>
        <v>0</v>
      </c>
    </row>
    <row r="111" spans="1:8" ht="15" hidden="1" customHeight="1">
      <c r="A111" s="40">
        <v>3235</v>
      </c>
      <c r="B111" s="39" t="s">
        <v>172</v>
      </c>
      <c r="C111" s="64">
        <v>0</v>
      </c>
      <c r="D111" s="64">
        <v>0</v>
      </c>
      <c r="E111" s="64">
        <v>0</v>
      </c>
      <c r="F111" s="64">
        <v>0</v>
      </c>
      <c r="G111" s="155" t="e">
        <f t="shared" si="0"/>
        <v>#DIV/0!</v>
      </c>
      <c r="H111" s="155" t="e">
        <f t="shared" si="14"/>
        <v>#DIV/0!</v>
      </c>
    </row>
    <row r="112" spans="1:8" ht="15" hidden="1" customHeight="1">
      <c r="A112" s="40">
        <v>3237</v>
      </c>
      <c r="B112" s="39" t="s">
        <v>174</v>
      </c>
      <c r="C112" s="64">
        <v>0</v>
      </c>
      <c r="D112" s="64">
        <v>0</v>
      </c>
      <c r="E112" s="64">
        <v>0</v>
      </c>
      <c r="F112" s="64">
        <v>0</v>
      </c>
      <c r="G112" s="155" t="e">
        <f t="shared" si="0"/>
        <v>#DIV/0!</v>
      </c>
      <c r="H112" s="155" t="e">
        <f t="shared" si="14"/>
        <v>#DIV/0!</v>
      </c>
    </row>
    <row r="113" spans="1:8" ht="15" hidden="1" customHeight="1">
      <c r="A113" s="40">
        <v>3238</v>
      </c>
      <c r="B113" s="39" t="s">
        <v>175</v>
      </c>
      <c r="C113" s="64">
        <v>0</v>
      </c>
      <c r="D113" s="64">
        <v>0</v>
      </c>
      <c r="E113" s="64">
        <v>0</v>
      </c>
      <c r="F113" s="64">
        <v>0</v>
      </c>
      <c r="G113" s="155" t="e">
        <f t="shared" ref="G113:G188" si="17">F113/E113*100</f>
        <v>#DIV/0!</v>
      </c>
      <c r="H113" s="155" t="e">
        <f t="shared" si="14"/>
        <v>#DIV/0!</v>
      </c>
    </row>
    <row r="114" spans="1:8" ht="15" hidden="1" customHeight="1">
      <c r="A114" s="40">
        <v>3239</v>
      </c>
      <c r="B114" s="39" t="s">
        <v>176</v>
      </c>
      <c r="C114" s="64">
        <v>0</v>
      </c>
      <c r="D114" s="64">
        <v>0</v>
      </c>
      <c r="E114" s="64">
        <v>0</v>
      </c>
      <c r="F114" s="64">
        <v>0</v>
      </c>
      <c r="G114" s="155" t="e">
        <f t="shared" si="17"/>
        <v>#DIV/0!</v>
      </c>
      <c r="H114" s="155" t="e">
        <f t="shared" si="14"/>
        <v>#DIV/0!</v>
      </c>
    </row>
    <row r="115" spans="1:8" ht="15" hidden="1" customHeight="1">
      <c r="A115" s="40">
        <v>3293</v>
      </c>
      <c r="B115" s="39" t="s">
        <v>180</v>
      </c>
      <c r="C115" s="64">
        <v>0</v>
      </c>
      <c r="D115" s="64">
        <v>0</v>
      </c>
      <c r="E115" s="64">
        <v>0</v>
      </c>
      <c r="F115" s="64">
        <v>0</v>
      </c>
      <c r="G115" s="155" t="e">
        <f t="shared" si="17"/>
        <v>#DIV/0!</v>
      </c>
      <c r="H115" s="155" t="e">
        <f t="shared" si="14"/>
        <v>#DIV/0!</v>
      </c>
    </row>
    <row r="116" spans="1:8" ht="15" hidden="1" customHeight="1">
      <c r="A116" s="40">
        <v>3432</v>
      </c>
      <c r="B116" s="39" t="s">
        <v>187</v>
      </c>
      <c r="C116" s="64">
        <v>0</v>
      </c>
      <c r="D116" s="64">
        <v>0</v>
      </c>
      <c r="E116" s="64">
        <v>0</v>
      </c>
      <c r="F116" s="64">
        <v>0</v>
      </c>
      <c r="G116" s="155" t="e">
        <f t="shared" si="17"/>
        <v>#DIV/0!</v>
      </c>
      <c r="H116" s="155" t="e">
        <f t="shared" si="14"/>
        <v>#DIV/0!</v>
      </c>
    </row>
    <row r="117" spans="1:8" ht="15" customHeight="1">
      <c r="A117" s="38"/>
      <c r="B117" s="38" t="s">
        <v>285</v>
      </c>
      <c r="C117" s="83">
        <f>C125+C154+C177+C118</f>
        <v>332786.54000000004</v>
      </c>
      <c r="D117" s="83">
        <f>D125+D154+D177</f>
        <v>133890</v>
      </c>
      <c r="E117" s="83">
        <f>E125+E154+E177</f>
        <v>531207</v>
      </c>
      <c r="F117" s="83">
        <f>F125+F154+F177+F118</f>
        <v>934310.46</v>
      </c>
      <c r="G117" s="83">
        <f t="shared" si="17"/>
        <v>175.88444052883338</v>
      </c>
      <c r="H117" s="83">
        <f t="shared" si="14"/>
        <v>280.753680722784</v>
      </c>
    </row>
    <row r="118" spans="1:8" ht="15" hidden="1" customHeight="1">
      <c r="A118" s="36"/>
      <c r="B118" s="36" t="s">
        <v>137</v>
      </c>
      <c r="C118" s="82">
        <f>SUM(C119:C124)</f>
        <v>0</v>
      </c>
      <c r="D118" s="82">
        <f>SUM(D119:D124)</f>
        <v>0</v>
      </c>
      <c r="E118" s="82">
        <f>SUM(E119:E124)</f>
        <v>0</v>
      </c>
      <c r="F118" s="82">
        <f>SUM(F119:F124)</f>
        <v>0</v>
      </c>
      <c r="G118" s="104" t="e">
        <f t="shared" si="17"/>
        <v>#DIV/0!</v>
      </c>
      <c r="H118" s="104" t="e">
        <f t="shared" si="14"/>
        <v>#DIV/0!</v>
      </c>
    </row>
    <row r="119" spans="1:8" ht="15" hidden="1" customHeight="1">
      <c r="A119" s="63" t="s">
        <v>258</v>
      </c>
      <c r="B119" s="39" t="s">
        <v>227</v>
      </c>
      <c r="C119" s="64">
        <v>0</v>
      </c>
      <c r="D119" s="64">
        <v>0</v>
      </c>
      <c r="E119" s="64">
        <v>0</v>
      </c>
      <c r="F119" s="64">
        <v>0</v>
      </c>
      <c r="G119" s="104" t="e">
        <f t="shared" si="17"/>
        <v>#DIV/0!</v>
      </c>
      <c r="H119" s="104" t="e">
        <f t="shared" si="14"/>
        <v>#DIV/0!</v>
      </c>
    </row>
    <row r="120" spans="1:8" ht="15" hidden="1" customHeight="1">
      <c r="A120" s="63" t="s">
        <v>259</v>
      </c>
      <c r="B120" s="39" t="s">
        <v>154</v>
      </c>
      <c r="C120" s="64">
        <v>0</v>
      </c>
      <c r="D120" s="64">
        <v>0</v>
      </c>
      <c r="E120" s="64">
        <v>0</v>
      </c>
      <c r="F120" s="64">
        <v>0</v>
      </c>
      <c r="G120" s="104" t="e">
        <f t="shared" si="17"/>
        <v>#DIV/0!</v>
      </c>
      <c r="H120" s="104" t="e">
        <f t="shared" si="14"/>
        <v>#DIV/0!</v>
      </c>
    </row>
    <row r="121" spans="1:8" hidden="1">
      <c r="A121" s="63">
        <v>3235</v>
      </c>
      <c r="B121" s="39" t="s">
        <v>172</v>
      </c>
      <c r="C121" s="64">
        <v>0</v>
      </c>
      <c r="D121" s="64">
        <v>0</v>
      </c>
      <c r="E121" s="64">
        <v>0</v>
      </c>
      <c r="F121" s="64">
        <v>0</v>
      </c>
      <c r="G121" s="104" t="e">
        <f t="shared" si="17"/>
        <v>#DIV/0!</v>
      </c>
      <c r="H121" s="104" t="e">
        <f t="shared" si="14"/>
        <v>#DIV/0!</v>
      </c>
    </row>
    <row r="122" spans="1:8" hidden="1">
      <c r="A122" s="63">
        <v>3237</v>
      </c>
      <c r="B122" s="39" t="s">
        <v>174</v>
      </c>
      <c r="C122" s="64">
        <v>0</v>
      </c>
      <c r="D122" s="64">
        <v>0</v>
      </c>
      <c r="E122" s="64">
        <v>0</v>
      </c>
      <c r="F122" s="64">
        <v>0</v>
      </c>
      <c r="G122" s="104" t="e">
        <f t="shared" si="17"/>
        <v>#DIV/0!</v>
      </c>
      <c r="H122" s="104" t="e">
        <f t="shared" si="14"/>
        <v>#DIV/0!</v>
      </c>
    </row>
    <row r="123" spans="1:8" ht="15" hidden="1" customHeight="1">
      <c r="A123" s="63">
        <v>3431</v>
      </c>
      <c r="B123" s="39" t="s">
        <v>186</v>
      </c>
      <c r="C123" s="64">
        <v>0</v>
      </c>
      <c r="D123" s="64">
        <v>0</v>
      </c>
      <c r="E123" s="64">
        <v>0</v>
      </c>
      <c r="F123" s="64">
        <v>0</v>
      </c>
      <c r="G123" s="104" t="e">
        <f t="shared" si="17"/>
        <v>#DIV/0!</v>
      </c>
      <c r="H123" s="104" t="e">
        <f t="shared" si="14"/>
        <v>#DIV/0!</v>
      </c>
    </row>
    <row r="124" spans="1:8" ht="15" hidden="1" customHeight="1">
      <c r="A124" s="63">
        <v>3432</v>
      </c>
      <c r="B124" s="39" t="s">
        <v>187</v>
      </c>
      <c r="C124" s="64">
        <v>0</v>
      </c>
      <c r="D124" s="64">
        <v>0</v>
      </c>
      <c r="E124" s="64">
        <v>0</v>
      </c>
      <c r="F124" s="64">
        <v>0</v>
      </c>
      <c r="G124" s="104" t="e">
        <f t="shared" si="17"/>
        <v>#DIV/0!</v>
      </c>
      <c r="H124" s="104" t="e">
        <f t="shared" si="14"/>
        <v>#DIV/0!</v>
      </c>
    </row>
    <row r="125" spans="1:8" ht="15" customHeight="1">
      <c r="A125" s="36"/>
      <c r="B125" s="36" t="s">
        <v>15</v>
      </c>
      <c r="C125" s="82">
        <f>SUM(C126:C153)</f>
        <v>212861.75000000006</v>
      </c>
      <c r="D125" s="82">
        <f>SUM(D126:D147)</f>
        <v>52500</v>
      </c>
      <c r="E125" s="82">
        <f>SUM(E126:E153)</f>
        <v>321428</v>
      </c>
      <c r="F125" s="82">
        <f>SUM(F126:F153)</f>
        <v>631014.55999999994</v>
      </c>
      <c r="G125" s="82">
        <f t="shared" si="17"/>
        <v>196.31598989509314</v>
      </c>
      <c r="H125" s="82">
        <f t="shared" si="14"/>
        <v>296.44337698059877</v>
      </c>
    </row>
    <row r="126" spans="1:8" ht="15" customHeight="1">
      <c r="A126" s="63" t="s">
        <v>258</v>
      </c>
      <c r="B126" s="39" t="s">
        <v>227</v>
      </c>
      <c r="C126" s="64">
        <v>129251.66</v>
      </c>
      <c r="D126" s="64">
        <v>33477</v>
      </c>
      <c r="E126" s="64">
        <v>172205</v>
      </c>
      <c r="F126" s="64">
        <v>184542.4</v>
      </c>
      <c r="G126" s="155">
        <f t="shared" si="17"/>
        <v>107.16436804970819</v>
      </c>
      <c r="H126" s="155">
        <f t="shared" si="14"/>
        <v>142.7775859899981</v>
      </c>
    </row>
    <row r="127" spans="1:8" ht="15" customHeight="1">
      <c r="A127" s="63">
        <v>3121</v>
      </c>
      <c r="B127" s="39" t="s">
        <v>152</v>
      </c>
      <c r="C127" s="64">
        <v>0</v>
      </c>
      <c r="D127" s="64">
        <v>0</v>
      </c>
      <c r="E127" s="64">
        <v>1400</v>
      </c>
      <c r="F127" s="64">
        <v>1500</v>
      </c>
      <c r="G127" s="155">
        <f t="shared" si="17"/>
        <v>107.14285714285714</v>
      </c>
      <c r="H127" s="155" t="e">
        <f t="shared" si="14"/>
        <v>#DIV/0!</v>
      </c>
    </row>
    <row r="128" spans="1:8" ht="15" customHeight="1">
      <c r="A128" s="63" t="s">
        <v>259</v>
      </c>
      <c r="B128" s="39" t="s">
        <v>154</v>
      </c>
      <c r="C128" s="64">
        <v>21269.26</v>
      </c>
      <c r="D128" s="64">
        <v>5523</v>
      </c>
      <c r="E128" s="64">
        <v>28502</v>
      </c>
      <c r="F128" s="64">
        <v>30488.41</v>
      </c>
      <c r="G128" s="155">
        <f t="shared" si="17"/>
        <v>106.96937057048628</v>
      </c>
      <c r="H128" s="155">
        <f t="shared" si="14"/>
        <v>143.34494947167886</v>
      </c>
    </row>
    <row r="129" spans="1:8" ht="15" customHeight="1">
      <c r="A129" s="63">
        <v>3211</v>
      </c>
      <c r="B129" s="39" t="s">
        <v>157</v>
      </c>
      <c r="C129" s="64">
        <v>27550.66</v>
      </c>
      <c r="D129" s="64">
        <v>13500</v>
      </c>
      <c r="E129" s="64">
        <v>30000</v>
      </c>
      <c r="F129" s="64">
        <v>50631.59</v>
      </c>
      <c r="G129" s="155">
        <f t="shared" si="17"/>
        <v>168.77196666666666</v>
      </c>
      <c r="H129" s="155">
        <f t="shared" si="14"/>
        <v>183.77632332582957</v>
      </c>
    </row>
    <row r="130" spans="1:8" ht="15" customHeight="1">
      <c r="A130" s="63">
        <v>3212</v>
      </c>
      <c r="B130" s="39" t="s">
        <v>158</v>
      </c>
      <c r="C130" s="64">
        <v>408.86</v>
      </c>
      <c r="D130" s="64">
        <v>0</v>
      </c>
      <c r="E130" s="64">
        <v>1960</v>
      </c>
      <c r="F130" s="64">
        <v>957.15</v>
      </c>
      <c r="G130" s="155">
        <f t="shared" si="17"/>
        <v>48.83418367346939</v>
      </c>
      <c r="H130" s="155">
        <f t="shared" si="14"/>
        <v>234.10213765102966</v>
      </c>
    </row>
    <row r="131" spans="1:8" ht="15" customHeight="1">
      <c r="A131" s="63" t="s">
        <v>260</v>
      </c>
      <c r="B131" s="39" t="s">
        <v>159</v>
      </c>
      <c r="C131" s="64">
        <v>1010.26</v>
      </c>
      <c r="D131" s="64">
        <v>0</v>
      </c>
      <c r="E131" s="64">
        <v>3000</v>
      </c>
      <c r="F131" s="64">
        <v>6051.75</v>
      </c>
      <c r="G131" s="155">
        <f t="shared" si="17"/>
        <v>201.72500000000002</v>
      </c>
      <c r="H131" s="155">
        <f t="shared" si="14"/>
        <v>599.02896284124881</v>
      </c>
    </row>
    <row r="132" spans="1:8" ht="15" customHeight="1">
      <c r="A132" s="63">
        <v>3221</v>
      </c>
      <c r="B132" s="39" t="s">
        <v>162</v>
      </c>
      <c r="C132" s="64">
        <v>58.5</v>
      </c>
      <c r="D132" s="64">
        <v>0</v>
      </c>
      <c r="E132" s="64">
        <v>240</v>
      </c>
      <c r="F132" s="64">
        <v>217</v>
      </c>
      <c r="G132" s="155">
        <f t="shared" si="17"/>
        <v>90.416666666666671</v>
      </c>
      <c r="H132" s="155">
        <f t="shared" si="14"/>
        <v>370.94017094017096</v>
      </c>
    </row>
    <row r="133" spans="1:8" ht="15" customHeight="1">
      <c r="A133" s="63">
        <v>3223</v>
      </c>
      <c r="B133" s="39" t="s">
        <v>164</v>
      </c>
      <c r="C133" s="64">
        <v>7.72</v>
      </c>
      <c r="D133" s="64">
        <v>0</v>
      </c>
      <c r="E133" s="64">
        <v>0</v>
      </c>
      <c r="F133" s="64">
        <v>0</v>
      </c>
      <c r="G133" s="155" t="e">
        <f t="shared" si="17"/>
        <v>#DIV/0!</v>
      </c>
      <c r="H133" s="155">
        <f t="shared" si="14"/>
        <v>0</v>
      </c>
    </row>
    <row r="134" spans="1:8" ht="15" customHeight="1">
      <c r="A134" s="63">
        <v>3231</v>
      </c>
      <c r="B134" s="39" t="s">
        <v>168</v>
      </c>
      <c r="C134" s="64">
        <v>2616.42</v>
      </c>
      <c r="D134" s="64">
        <v>0</v>
      </c>
      <c r="E134" s="64">
        <v>1400</v>
      </c>
      <c r="F134" s="64">
        <v>3115.79</v>
      </c>
      <c r="G134" s="155">
        <f t="shared" si="17"/>
        <v>222.5564285714286</v>
      </c>
      <c r="H134" s="155">
        <f t="shared" si="14"/>
        <v>119.08600301174887</v>
      </c>
    </row>
    <row r="135" spans="1:8" ht="15" customHeight="1">
      <c r="A135" s="63">
        <v>3232</v>
      </c>
      <c r="B135" s="39" t="s">
        <v>169</v>
      </c>
      <c r="C135" s="64">
        <v>131.25</v>
      </c>
      <c r="D135" s="64">
        <v>0</v>
      </c>
      <c r="E135" s="64">
        <v>0</v>
      </c>
      <c r="F135" s="64">
        <v>0</v>
      </c>
      <c r="G135" s="155" t="e">
        <f t="shared" si="17"/>
        <v>#DIV/0!</v>
      </c>
      <c r="H135" s="155">
        <f t="shared" si="14"/>
        <v>0</v>
      </c>
    </row>
    <row r="136" spans="1:8" ht="15" customHeight="1">
      <c r="A136" s="63">
        <v>3233</v>
      </c>
      <c r="B136" s="39" t="s">
        <v>170</v>
      </c>
      <c r="C136" s="64">
        <v>3042.75</v>
      </c>
      <c r="D136" s="64">
        <v>0</v>
      </c>
      <c r="E136" s="64">
        <v>0</v>
      </c>
      <c r="F136" s="64">
        <v>1041.0999999999999</v>
      </c>
      <c r="G136" s="155" t="e">
        <f t="shared" si="17"/>
        <v>#DIV/0!</v>
      </c>
      <c r="H136" s="155">
        <f t="shared" si="14"/>
        <v>34.215758770848737</v>
      </c>
    </row>
    <row r="137" spans="1:8" ht="15" customHeight="1">
      <c r="A137" s="63">
        <v>3234</v>
      </c>
      <c r="B137" s="39" t="s">
        <v>171</v>
      </c>
      <c r="C137" s="64">
        <v>160.38</v>
      </c>
      <c r="D137" s="64">
        <v>0</v>
      </c>
      <c r="E137" s="64">
        <v>0</v>
      </c>
      <c r="F137" s="64">
        <v>0</v>
      </c>
      <c r="G137" s="155" t="e">
        <f t="shared" si="17"/>
        <v>#DIV/0!</v>
      </c>
      <c r="H137" s="155">
        <f t="shared" si="14"/>
        <v>0</v>
      </c>
    </row>
    <row r="138" spans="1:8" ht="15" customHeight="1">
      <c r="A138" s="63">
        <v>3235</v>
      </c>
      <c r="B138" s="39" t="s">
        <v>172</v>
      </c>
      <c r="C138" s="64">
        <v>4337.9799999999996</v>
      </c>
      <c r="D138" s="64">
        <v>0</v>
      </c>
      <c r="E138" s="64">
        <v>1200</v>
      </c>
      <c r="F138" s="64">
        <v>1241.54</v>
      </c>
      <c r="G138" s="155">
        <f t="shared" si="17"/>
        <v>103.46166666666667</v>
      </c>
      <c r="H138" s="155">
        <f t="shared" si="14"/>
        <v>28.620233380513515</v>
      </c>
    </row>
    <row r="139" spans="1:8" ht="15" customHeight="1">
      <c r="A139" s="63" t="s">
        <v>263</v>
      </c>
      <c r="B139" s="39" t="s">
        <v>174</v>
      </c>
      <c r="C139" s="64">
        <v>3891.14</v>
      </c>
      <c r="D139" s="64">
        <v>0</v>
      </c>
      <c r="E139" s="64">
        <v>9500</v>
      </c>
      <c r="F139" s="64">
        <v>10153.86</v>
      </c>
      <c r="G139" s="155">
        <f t="shared" si="17"/>
        <v>106.88273684210527</v>
      </c>
      <c r="H139" s="155">
        <f t="shared" si="14"/>
        <v>260.94820541023972</v>
      </c>
    </row>
    <row r="140" spans="1:8" ht="15" customHeight="1">
      <c r="A140" s="63" t="s">
        <v>264</v>
      </c>
      <c r="B140" s="39" t="s">
        <v>175</v>
      </c>
      <c r="C140" s="64">
        <v>13.94</v>
      </c>
      <c r="D140" s="64">
        <v>0</v>
      </c>
      <c r="E140" s="64">
        <v>0</v>
      </c>
      <c r="F140" s="64">
        <v>0</v>
      </c>
      <c r="G140" s="155" t="e">
        <f t="shared" si="17"/>
        <v>#DIV/0!</v>
      </c>
      <c r="H140" s="155">
        <f t="shared" si="14"/>
        <v>0</v>
      </c>
    </row>
    <row r="141" spans="1:8" ht="15" customHeight="1">
      <c r="A141" s="63" t="s">
        <v>265</v>
      </c>
      <c r="B141" s="39" t="s">
        <v>176</v>
      </c>
      <c r="C141" s="64">
        <v>1039.3</v>
      </c>
      <c r="D141" s="64">
        <v>0</v>
      </c>
      <c r="E141" s="64">
        <v>194</v>
      </c>
      <c r="F141" s="64">
        <v>576.92999999999995</v>
      </c>
      <c r="G141" s="155">
        <f t="shared" si="17"/>
        <v>297.38659793814429</v>
      </c>
      <c r="H141" s="155">
        <f t="shared" si="14"/>
        <v>55.511401905128452</v>
      </c>
    </row>
    <row r="142" spans="1:8" ht="15" customHeight="1">
      <c r="A142" s="63">
        <v>3241</v>
      </c>
      <c r="B142" s="39" t="s">
        <v>177</v>
      </c>
      <c r="C142" s="64">
        <v>978.04</v>
      </c>
      <c r="D142" s="64">
        <v>0</v>
      </c>
      <c r="E142" s="64">
        <v>1500</v>
      </c>
      <c r="F142" s="64">
        <v>4215.6499999999996</v>
      </c>
      <c r="G142" s="155">
        <f t="shared" si="17"/>
        <v>281.04333333333329</v>
      </c>
      <c r="H142" s="155">
        <f t="shared" si="14"/>
        <v>431.03042820334548</v>
      </c>
    </row>
    <row r="143" spans="1:8" ht="15" customHeight="1">
      <c r="A143" s="63">
        <v>3293</v>
      </c>
      <c r="B143" s="39" t="s">
        <v>180</v>
      </c>
      <c r="C143" s="64">
        <v>15655.23</v>
      </c>
      <c r="D143" s="64">
        <v>0</v>
      </c>
      <c r="E143" s="64">
        <v>3660</v>
      </c>
      <c r="F143" s="64">
        <v>9118.91</v>
      </c>
      <c r="G143" s="155">
        <f t="shared" si="17"/>
        <v>249.15054644808743</v>
      </c>
      <c r="H143" s="155">
        <f t="shared" si="14"/>
        <v>58.248329791386013</v>
      </c>
    </row>
    <row r="144" spans="1:8" ht="15" customHeight="1">
      <c r="A144" s="63">
        <v>3294</v>
      </c>
      <c r="B144" s="39" t="s">
        <v>181</v>
      </c>
      <c r="C144" s="64">
        <v>488.64</v>
      </c>
      <c r="D144" s="64">
        <v>0</v>
      </c>
      <c r="E144" s="64">
        <v>0</v>
      </c>
      <c r="F144" s="64">
        <v>0</v>
      </c>
      <c r="G144" s="155" t="e">
        <f t="shared" si="17"/>
        <v>#DIV/0!</v>
      </c>
      <c r="H144" s="155">
        <f t="shared" si="14"/>
        <v>0</v>
      </c>
    </row>
    <row r="145" spans="1:8" ht="15" customHeight="1">
      <c r="A145" s="63">
        <v>3295</v>
      </c>
      <c r="B145" s="39" t="s">
        <v>182</v>
      </c>
      <c r="C145" s="64">
        <v>128</v>
      </c>
      <c r="D145" s="64">
        <v>0</v>
      </c>
      <c r="E145" s="64">
        <v>0</v>
      </c>
      <c r="F145" s="64">
        <v>0</v>
      </c>
      <c r="G145" s="155" t="e">
        <f t="shared" si="17"/>
        <v>#DIV/0!</v>
      </c>
      <c r="H145" s="155">
        <f t="shared" si="14"/>
        <v>0</v>
      </c>
    </row>
    <row r="146" spans="1:8" ht="15" customHeight="1">
      <c r="A146" s="63">
        <v>3299</v>
      </c>
      <c r="B146" s="39" t="s">
        <v>178</v>
      </c>
      <c r="C146" s="64">
        <v>360</v>
      </c>
      <c r="D146" s="64">
        <v>0</v>
      </c>
      <c r="E146" s="64">
        <v>0</v>
      </c>
      <c r="F146" s="64">
        <v>0</v>
      </c>
      <c r="G146" s="155" t="e">
        <f t="shared" si="17"/>
        <v>#DIV/0!</v>
      </c>
      <c r="H146" s="155">
        <f t="shared" si="14"/>
        <v>0</v>
      </c>
    </row>
    <row r="147" spans="1:8" ht="15" customHeight="1">
      <c r="A147" s="63">
        <v>3431</v>
      </c>
      <c r="B147" s="39" t="s">
        <v>186</v>
      </c>
      <c r="C147" s="64">
        <v>0.61</v>
      </c>
      <c r="D147" s="64">
        <v>0</v>
      </c>
      <c r="E147" s="64">
        <v>8</v>
      </c>
      <c r="F147" s="64">
        <v>24.9</v>
      </c>
      <c r="G147" s="155">
        <f t="shared" si="17"/>
        <v>311.25</v>
      </c>
      <c r="H147" s="155">
        <f t="shared" si="14"/>
        <v>4081.967213114754</v>
      </c>
    </row>
    <row r="148" spans="1:8" ht="15" customHeight="1">
      <c r="A148" s="63">
        <v>3432</v>
      </c>
      <c r="B148" s="39" t="s">
        <v>187</v>
      </c>
      <c r="C148" s="64">
        <v>11.77</v>
      </c>
      <c r="D148" s="64">
        <v>0</v>
      </c>
      <c r="E148" s="64">
        <v>5</v>
      </c>
      <c r="F148" s="64">
        <v>0.48</v>
      </c>
      <c r="G148" s="155">
        <f t="shared" si="17"/>
        <v>9.6</v>
      </c>
      <c r="H148" s="155">
        <f t="shared" ref="H148:H153" si="18">F148/C148*100</f>
        <v>4.0781648258283774</v>
      </c>
    </row>
    <row r="149" spans="1:8" ht="15" customHeight="1">
      <c r="A149" s="63">
        <v>3621</v>
      </c>
      <c r="B149" s="39" t="s">
        <v>408</v>
      </c>
      <c r="C149" s="64">
        <v>0</v>
      </c>
      <c r="D149" s="64">
        <v>0</v>
      </c>
      <c r="E149" s="64">
        <v>0</v>
      </c>
      <c r="F149" s="64">
        <v>118434.63</v>
      </c>
      <c r="G149" s="155" t="e">
        <f t="shared" si="17"/>
        <v>#DIV/0!</v>
      </c>
      <c r="H149" s="155" t="e">
        <f t="shared" si="18"/>
        <v>#DIV/0!</v>
      </c>
    </row>
    <row r="150" spans="1:8" ht="15" customHeight="1">
      <c r="A150" s="63">
        <v>3681</v>
      </c>
      <c r="B150" s="153" t="s">
        <v>389</v>
      </c>
      <c r="C150" s="64">
        <v>0</v>
      </c>
      <c r="D150" s="64">
        <v>0</v>
      </c>
      <c r="E150" s="64">
        <v>26500</v>
      </c>
      <c r="F150" s="64">
        <v>75593.5</v>
      </c>
      <c r="G150" s="155">
        <f t="shared" si="17"/>
        <v>285.25849056603772</v>
      </c>
      <c r="H150" s="155" t="e">
        <f t="shared" si="18"/>
        <v>#DIV/0!</v>
      </c>
    </row>
    <row r="151" spans="1:8" ht="15" customHeight="1">
      <c r="A151" s="63">
        <v>3693</v>
      </c>
      <c r="B151" s="39" t="s">
        <v>239</v>
      </c>
      <c r="C151" s="64">
        <v>0</v>
      </c>
      <c r="D151" s="64">
        <v>0</v>
      </c>
      <c r="E151" s="64">
        <v>20154</v>
      </c>
      <c r="F151" s="64">
        <v>103297.84</v>
      </c>
      <c r="G151" s="155">
        <f t="shared" si="17"/>
        <v>512.54262181204717</v>
      </c>
      <c r="H151" s="155" t="e">
        <f t="shared" si="18"/>
        <v>#DIV/0!</v>
      </c>
    </row>
    <row r="152" spans="1:8" ht="15" customHeight="1">
      <c r="A152" s="63">
        <v>3722</v>
      </c>
      <c r="B152" s="39" t="s">
        <v>256</v>
      </c>
      <c r="C152" s="64">
        <v>449.38</v>
      </c>
      <c r="D152" s="64">
        <v>0</v>
      </c>
      <c r="E152" s="64">
        <v>0</v>
      </c>
      <c r="F152" s="64">
        <v>0</v>
      </c>
      <c r="G152" s="155" t="e">
        <f t="shared" si="17"/>
        <v>#DIV/0!</v>
      </c>
      <c r="H152" s="155">
        <f t="shared" si="18"/>
        <v>0</v>
      </c>
    </row>
    <row r="153" spans="1:8" ht="15" customHeight="1">
      <c r="A153" s="63">
        <v>4221</v>
      </c>
      <c r="B153" s="39" t="s">
        <v>207</v>
      </c>
      <c r="C153" s="64">
        <v>0</v>
      </c>
      <c r="D153" s="64">
        <v>0</v>
      </c>
      <c r="E153" s="64">
        <v>20000</v>
      </c>
      <c r="F153" s="64">
        <v>29811.13</v>
      </c>
      <c r="G153" s="155">
        <f t="shared" si="17"/>
        <v>149.05565000000001</v>
      </c>
      <c r="H153" s="155" t="e">
        <f t="shared" si="18"/>
        <v>#DIV/0!</v>
      </c>
    </row>
    <row r="154" spans="1:8" ht="15" customHeight="1">
      <c r="A154" s="36"/>
      <c r="B154" s="36" t="s">
        <v>33</v>
      </c>
      <c r="C154" s="82">
        <f>SUM(C155:C175)</f>
        <v>115274.54000000001</v>
      </c>
      <c r="D154" s="82">
        <f>SUM(D155:D174)</f>
        <v>81390</v>
      </c>
      <c r="E154" s="82">
        <f>SUM(E155:E174)</f>
        <v>160059</v>
      </c>
      <c r="F154" s="82">
        <f>SUM(F155:F176)</f>
        <v>249387.97</v>
      </c>
      <c r="G154" s="82">
        <f t="shared" si="17"/>
        <v>155.81002630280085</v>
      </c>
      <c r="H154" s="82">
        <f t="shared" ref="H154:H208" si="19">F154/C154*100</f>
        <v>216.34262864983023</v>
      </c>
    </row>
    <row r="155" spans="1:8" ht="15" customHeight="1">
      <c r="A155" s="63" t="s">
        <v>258</v>
      </c>
      <c r="B155" s="39" t="s">
        <v>227</v>
      </c>
      <c r="C155" s="64">
        <v>50207.85</v>
      </c>
      <c r="D155" s="64">
        <v>34335</v>
      </c>
      <c r="E155" s="64">
        <v>83914</v>
      </c>
      <c r="F155" s="64">
        <v>131222</v>
      </c>
      <c r="G155" s="155">
        <f t="shared" ref="G155:G176" si="20">F155/E155*100</f>
        <v>156.37676668970613</v>
      </c>
      <c r="H155" s="155">
        <f t="shared" si="19"/>
        <v>261.35753671985555</v>
      </c>
    </row>
    <row r="156" spans="1:8" ht="15" customHeight="1">
      <c r="A156" s="63">
        <v>3121</v>
      </c>
      <c r="B156" s="39" t="s">
        <v>152</v>
      </c>
      <c r="C156" s="64">
        <v>80</v>
      </c>
      <c r="D156" s="64">
        <v>0</v>
      </c>
      <c r="E156" s="64">
        <v>0</v>
      </c>
      <c r="F156" s="64">
        <v>1100</v>
      </c>
      <c r="G156" s="155" t="e">
        <f t="shared" si="20"/>
        <v>#DIV/0!</v>
      </c>
      <c r="H156" s="155">
        <f t="shared" si="19"/>
        <v>1375</v>
      </c>
    </row>
    <row r="157" spans="1:8" ht="15" customHeight="1">
      <c r="A157" s="63" t="s">
        <v>259</v>
      </c>
      <c r="B157" s="39" t="s">
        <v>154</v>
      </c>
      <c r="C157" s="64">
        <v>8284.2000000000007</v>
      </c>
      <c r="D157" s="64">
        <v>5665</v>
      </c>
      <c r="E157" s="64">
        <v>13835</v>
      </c>
      <c r="F157" s="64">
        <v>21691.27</v>
      </c>
      <c r="G157" s="155">
        <f t="shared" si="20"/>
        <v>156.7854716299241</v>
      </c>
      <c r="H157" s="155">
        <f t="shared" si="19"/>
        <v>261.83904299751333</v>
      </c>
    </row>
    <row r="158" spans="1:8" ht="15" customHeight="1">
      <c r="A158" s="63">
        <v>3211</v>
      </c>
      <c r="B158" s="39" t="s">
        <v>157</v>
      </c>
      <c r="C158" s="64">
        <v>13284.92</v>
      </c>
      <c r="D158" s="64">
        <v>9890</v>
      </c>
      <c r="E158" s="64">
        <v>9000</v>
      </c>
      <c r="F158" s="64">
        <v>11503.61</v>
      </c>
      <c r="G158" s="155">
        <f t="shared" si="20"/>
        <v>127.8178888888889</v>
      </c>
      <c r="H158" s="155">
        <f t="shared" si="19"/>
        <v>86.591488695453194</v>
      </c>
    </row>
    <row r="159" spans="1:8" ht="15" customHeight="1">
      <c r="A159" s="63">
        <v>3212</v>
      </c>
      <c r="B159" s="39" t="s">
        <v>158</v>
      </c>
      <c r="C159" s="64">
        <v>83.08</v>
      </c>
      <c r="D159" s="64">
        <v>0</v>
      </c>
      <c r="E159" s="64">
        <v>1050</v>
      </c>
      <c r="F159" s="64">
        <v>449.78</v>
      </c>
      <c r="G159" s="155">
        <f t="shared" si="20"/>
        <v>42.836190476190474</v>
      </c>
      <c r="H159" s="155">
        <f t="shared" si="19"/>
        <v>541.38180067404903</v>
      </c>
    </row>
    <row r="160" spans="1:8" ht="15" customHeight="1">
      <c r="A160" s="63">
        <v>3213</v>
      </c>
      <c r="B160" s="39" t="s">
        <v>159</v>
      </c>
      <c r="C160" s="64">
        <v>2237.5</v>
      </c>
      <c r="D160" s="64">
        <v>0</v>
      </c>
      <c r="E160" s="64">
        <v>4575</v>
      </c>
      <c r="F160" s="64">
        <v>4925</v>
      </c>
      <c r="G160" s="155">
        <f t="shared" si="20"/>
        <v>107.65027322404373</v>
      </c>
      <c r="H160" s="155">
        <f t="shared" si="19"/>
        <v>220.11173184357543</v>
      </c>
    </row>
    <row r="161" spans="1:8" ht="15.75" customHeight="1">
      <c r="A161" s="63">
        <v>3214</v>
      </c>
      <c r="B161" s="39" t="s">
        <v>160</v>
      </c>
      <c r="C161" s="64">
        <v>687.25</v>
      </c>
      <c r="D161" s="64">
        <v>0</v>
      </c>
      <c r="E161" s="64">
        <v>0</v>
      </c>
      <c r="F161" s="64">
        <v>208.12</v>
      </c>
      <c r="G161" s="155" t="e">
        <f t="shared" si="20"/>
        <v>#DIV/0!</v>
      </c>
      <c r="H161" s="155">
        <f t="shared" si="19"/>
        <v>30.283012004365222</v>
      </c>
    </row>
    <row r="162" spans="1:8" ht="15.75" customHeight="1">
      <c r="A162" s="63">
        <v>3221</v>
      </c>
      <c r="B162" s="39" t="s">
        <v>162</v>
      </c>
      <c r="C162" s="64">
        <v>0</v>
      </c>
      <c r="D162" s="64">
        <v>0</v>
      </c>
      <c r="E162" s="64">
        <v>0</v>
      </c>
      <c r="F162" s="64">
        <v>451.63</v>
      </c>
      <c r="G162" s="155" t="e">
        <f t="shared" si="20"/>
        <v>#DIV/0!</v>
      </c>
      <c r="H162" s="155" t="e">
        <f t="shared" si="19"/>
        <v>#DIV/0!</v>
      </c>
    </row>
    <row r="163" spans="1:8" ht="15" customHeight="1">
      <c r="A163" s="63">
        <v>3231</v>
      </c>
      <c r="B163" s="39" t="s">
        <v>168</v>
      </c>
      <c r="C163" s="64">
        <v>87.5</v>
      </c>
      <c r="D163" s="64">
        <v>0</v>
      </c>
      <c r="E163" s="64">
        <v>0</v>
      </c>
      <c r="F163" s="64">
        <v>0</v>
      </c>
      <c r="G163" s="155" t="e">
        <f t="shared" si="20"/>
        <v>#DIV/0!</v>
      </c>
      <c r="H163" s="155">
        <f t="shared" si="19"/>
        <v>0</v>
      </c>
    </row>
    <row r="164" spans="1:8" ht="15" customHeight="1">
      <c r="A164" s="63">
        <v>3233</v>
      </c>
      <c r="B164" s="39" t="s">
        <v>170</v>
      </c>
      <c r="C164" s="64">
        <v>82.96</v>
      </c>
      <c r="D164" s="64">
        <v>2500</v>
      </c>
      <c r="E164" s="64">
        <v>0</v>
      </c>
      <c r="F164" s="64">
        <v>0</v>
      </c>
      <c r="G164" s="155" t="e">
        <f t="shared" si="20"/>
        <v>#DIV/0!</v>
      </c>
      <c r="H164" s="155">
        <f t="shared" si="19"/>
        <v>0</v>
      </c>
    </row>
    <row r="165" spans="1:8" ht="15" customHeight="1">
      <c r="A165" s="63">
        <v>3235</v>
      </c>
      <c r="B165" s="39" t="s">
        <v>172</v>
      </c>
      <c r="C165" s="64">
        <v>353.75</v>
      </c>
      <c r="D165" s="64">
        <v>0</v>
      </c>
      <c r="E165" s="64">
        <v>0</v>
      </c>
      <c r="F165" s="64">
        <v>0</v>
      </c>
      <c r="G165" s="155" t="e">
        <f t="shared" si="20"/>
        <v>#DIV/0!</v>
      </c>
      <c r="H165" s="155">
        <f t="shared" si="19"/>
        <v>0</v>
      </c>
    </row>
    <row r="166" spans="1:8" ht="15" customHeight="1">
      <c r="A166" s="63">
        <v>3237</v>
      </c>
      <c r="B166" s="39" t="s">
        <v>174</v>
      </c>
      <c r="C166" s="64">
        <v>26514.46</v>
      </c>
      <c r="D166" s="64">
        <v>0</v>
      </c>
      <c r="E166" s="64">
        <v>4750</v>
      </c>
      <c r="F166" s="64">
        <v>20356</v>
      </c>
      <c r="G166" s="155">
        <f t="shared" si="20"/>
        <v>428.54736842105262</v>
      </c>
      <c r="H166" s="155">
        <f t="shared" si="19"/>
        <v>76.773202245114561</v>
      </c>
    </row>
    <row r="167" spans="1:8" ht="15" customHeight="1">
      <c r="A167" s="63">
        <v>3238</v>
      </c>
      <c r="B167" s="39" t="s">
        <v>175</v>
      </c>
      <c r="C167" s="64">
        <v>0</v>
      </c>
      <c r="D167" s="64">
        <v>0</v>
      </c>
      <c r="E167" s="64">
        <v>0</v>
      </c>
      <c r="F167" s="64">
        <v>128.47999999999999</v>
      </c>
      <c r="G167" s="155" t="e">
        <f t="shared" si="20"/>
        <v>#DIV/0!</v>
      </c>
      <c r="H167" s="155" t="e">
        <f t="shared" si="19"/>
        <v>#DIV/0!</v>
      </c>
    </row>
    <row r="168" spans="1:8" ht="15" customHeight="1">
      <c r="A168" s="63">
        <v>3239</v>
      </c>
      <c r="B168" s="39" t="s">
        <v>176</v>
      </c>
      <c r="C168" s="64">
        <v>0</v>
      </c>
      <c r="D168" s="64">
        <v>0</v>
      </c>
      <c r="E168" s="64">
        <v>0</v>
      </c>
      <c r="F168" s="64">
        <v>1113.69</v>
      </c>
      <c r="G168" s="155" t="e">
        <f t="shared" si="20"/>
        <v>#DIV/0!</v>
      </c>
      <c r="H168" s="155" t="e">
        <f t="shared" si="19"/>
        <v>#DIV/0!</v>
      </c>
    </row>
    <row r="169" spans="1:8" ht="15" customHeight="1">
      <c r="A169" s="63">
        <v>3293</v>
      </c>
      <c r="B169" s="39" t="s">
        <v>180</v>
      </c>
      <c r="C169" s="64">
        <v>3686.77</v>
      </c>
      <c r="D169" s="64">
        <v>0</v>
      </c>
      <c r="E169" s="64">
        <v>100</v>
      </c>
      <c r="F169" s="64">
        <v>4773.8</v>
      </c>
      <c r="G169" s="155">
        <f t="shared" si="20"/>
        <v>4773.8</v>
      </c>
      <c r="H169" s="155">
        <f t="shared" si="19"/>
        <v>129.48461661562831</v>
      </c>
    </row>
    <row r="170" spans="1:8" ht="15" customHeight="1">
      <c r="A170" s="63">
        <v>3294</v>
      </c>
      <c r="B170" s="39" t="s">
        <v>181</v>
      </c>
      <c r="C170" s="64">
        <v>1059</v>
      </c>
      <c r="D170" s="64">
        <v>0</v>
      </c>
      <c r="E170" s="64">
        <v>0</v>
      </c>
      <c r="F170" s="64">
        <v>0</v>
      </c>
      <c r="G170" s="155" t="e">
        <f t="shared" si="20"/>
        <v>#DIV/0!</v>
      </c>
      <c r="H170" s="155">
        <f t="shared" si="19"/>
        <v>0</v>
      </c>
    </row>
    <row r="171" spans="1:8" ht="15" customHeight="1">
      <c r="A171" s="63">
        <v>3299</v>
      </c>
      <c r="B171" s="39" t="s">
        <v>178</v>
      </c>
      <c r="C171" s="64">
        <v>0</v>
      </c>
      <c r="D171" s="64">
        <v>29000</v>
      </c>
      <c r="E171" s="64">
        <v>0</v>
      </c>
      <c r="F171" s="64">
        <v>0</v>
      </c>
      <c r="G171" s="155" t="e">
        <f t="shared" si="20"/>
        <v>#DIV/0!</v>
      </c>
      <c r="H171" s="155" t="e">
        <f t="shared" si="19"/>
        <v>#DIV/0!</v>
      </c>
    </row>
    <row r="172" spans="1:8" ht="15" customHeight="1">
      <c r="A172" s="63">
        <v>3241</v>
      </c>
      <c r="B172" s="39" t="s">
        <v>177</v>
      </c>
      <c r="C172" s="64">
        <v>1874</v>
      </c>
      <c r="D172" s="64">
        <v>0</v>
      </c>
      <c r="E172" s="64">
        <v>100</v>
      </c>
      <c r="F172" s="64">
        <v>379.4</v>
      </c>
      <c r="G172" s="155">
        <f t="shared" si="20"/>
        <v>379.4</v>
      </c>
      <c r="H172" s="155">
        <f t="shared" si="19"/>
        <v>20.245464247598719</v>
      </c>
    </row>
    <row r="173" spans="1:8" ht="15" customHeight="1">
      <c r="A173" s="63">
        <v>3431</v>
      </c>
      <c r="B173" s="39" t="s">
        <v>186</v>
      </c>
      <c r="C173" s="64">
        <v>45.8</v>
      </c>
      <c r="D173" s="64">
        <v>0</v>
      </c>
      <c r="E173" s="64">
        <v>6</v>
      </c>
      <c r="F173" s="64">
        <v>3.6</v>
      </c>
      <c r="G173" s="155">
        <f t="shared" si="20"/>
        <v>60</v>
      </c>
      <c r="H173" s="155">
        <f t="shared" si="19"/>
        <v>7.860262008733625</v>
      </c>
    </row>
    <row r="174" spans="1:8" ht="15" customHeight="1">
      <c r="A174" s="63">
        <v>3621</v>
      </c>
      <c r="B174" s="39" t="s">
        <v>408</v>
      </c>
      <c r="C174" s="64">
        <v>0</v>
      </c>
      <c r="D174" s="64">
        <v>0</v>
      </c>
      <c r="E174" s="64">
        <v>42729</v>
      </c>
      <c r="F174" s="64">
        <v>42729</v>
      </c>
      <c r="G174" s="155">
        <f t="shared" si="20"/>
        <v>100</v>
      </c>
      <c r="H174" s="155" t="e">
        <f t="shared" si="19"/>
        <v>#DIV/0!</v>
      </c>
    </row>
    <row r="175" spans="1:8" ht="15" customHeight="1">
      <c r="A175" s="63">
        <v>4221</v>
      </c>
      <c r="B175" s="39" t="s">
        <v>207</v>
      </c>
      <c r="C175" s="64">
        <v>6705.5</v>
      </c>
      <c r="D175" s="64">
        <v>0</v>
      </c>
      <c r="E175" s="64">
        <v>0</v>
      </c>
      <c r="F175" s="64">
        <v>5899.94</v>
      </c>
      <c r="G175" s="155" t="e">
        <f t="shared" si="20"/>
        <v>#DIV/0!</v>
      </c>
      <c r="H175" s="155">
        <f t="shared" si="19"/>
        <v>87.986578182089332</v>
      </c>
    </row>
    <row r="176" spans="1:8" ht="15" customHeight="1">
      <c r="A176" s="63">
        <v>4227</v>
      </c>
      <c r="B176" s="39" t="s">
        <v>212</v>
      </c>
      <c r="C176" s="64">
        <v>0</v>
      </c>
      <c r="D176" s="64">
        <v>0</v>
      </c>
      <c r="E176" s="64">
        <v>0</v>
      </c>
      <c r="F176" s="64">
        <v>2452.65</v>
      </c>
      <c r="G176" s="155" t="e">
        <f t="shared" si="20"/>
        <v>#DIV/0!</v>
      </c>
      <c r="H176" s="155" t="e">
        <f t="shared" si="19"/>
        <v>#DIV/0!</v>
      </c>
    </row>
    <row r="177" spans="1:8" ht="15" customHeight="1">
      <c r="A177" s="36"/>
      <c r="B177" s="36" t="s">
        <v>48</v>
      </c>
      <c r="C177" s="82">
        <f>SUM(C178:C185)</f>
        <v>4650.25</v>
      </c>
      <c r="D177" s="82">
        <f>SUM(D178:D184)</f>
        <v>0</v>
      </c>
      <c r="E177" s="82">
        <f>SUM(E178:E185)</f>
        <v>49720</v>
      </c>
      <c r="F177" s="82">
        <f>SUM(F178:F185)</f>
        <v>53907.929999999993</v>
      </c>
      <c r="G177" s="82">
        <f t="shared" si="17"/>
        <v>108.42302896218825</v>
      </c>
      <c r="H177" s="82">
        <f t="shared" si="19"/>
        <v>1159.2479974194935</v>
      </c>
    </row>
    <row r="178" spans="1:8" ht="15" customHeight="1">
      <c r="A178" s="154">
        <v>3111</v>
      </c>
      <c r="B178" s="39" t="s">
        <v>227</v>
      </c>
      <c r="C178" s="64">
        <v>0</v>
      </c>
      <c r="D178" s="64">
        <v>0</v>
      </c>
      <c r="E178" s="64">
        <v>41600</v>
      </c>
      <c r="F178" s="64">
        <v>38171.43</v>
      </c>
      <c r="G178" s="137">
        <f t="shared" ref="G178:G181" si="21">F178/E178*100</f>
        <v>91.758245192307697</v>
      </c>
      <c r="H178" s="137" t="e">
        <f t="shared" si="19"/>
        <v>#DIV/0!</v>
      </c>
    </row>
    <row r="179" spans="1:8" ht="15" customHeight="1">
      <c r="A179" s="59">
        <v>3121</v>
      </c>
      <c r="B179" s="39" t="s">
        <v>152</v>
      </c>
      <c r="C179" s="64">
        <v>0</v>
      </c>
      <c r="D179" s="64">
        <v>0</v>
      </c>
      <c r="E179" s="64">
        <v>800</v>
      </c>
      <c r="F179" s="64">
        <v>800</v>
      </c>
      <c r="G179" s="137">
        <f t="shared" si="21"/>
        <v>100</v>
      </c>
      <c r="H179" s="137" t="e">
        <f t="shared" si="19"/>
        <v>#DIV/0!</v>
      </c>
    </row>
    <row r="180" spans="1:8" ht="15" customHeight="1">
      <c r="A180" s="154">
        <v>3132</v>
      </c>
      <c r="B180" s="39" t="s">
        <v>154</v>
      </c>
      <c r="C180" s="64">
        <v>0</v>
      </c>
      <c r="D180" s="64">
        <v>0</v>
      </c>
      <c r="E180" s="64">
        <v>6820</v>
      </c>
      <c r="F180" s="64">
        <v>6298.27</v>
      </c>
      <c r="G180" s="137">
        <f t="shared" si="21"/>
        <v>92.350000000000009</v>
      </c>
      <c r="H180" s="137" t="e">
        <f t="shared" si="19"/>
        <v>#DIV/0!</v>
      </c>
    </row>
    <row r="181" spans="1:8" ht="15" customHeight="1">
      <c r="A181" s="59">
        <v>3211</v>
      </c>
      <c r="B181" s="40" t="s">
        <v>157</v>
      </c>
      <c r="C181" s="64">
        <v>1349</v>
      </c>
      <c r="D181" s="64">
        <v>0</v>
      </c>
      <c r="E181" s="64">
        <v>0</v>
      </c>
      <c r="F181" s="64">
        <v>3701.07</v>
      </c>
      <c r="G181" s="137" t="e">
        <f t="shared" si="21"/>
        <v>#DIV/0!</v>
      </c>
      <c r="H181" s="137">
        <f t="shared" si="19"/>
        <v>274.35656041512232</v>
      </c>
    </row>
    <row r="182" spans="1:8" ht="15" customHeight="1">
      <c r="A182" s="59">
        <v>3212</v>
      </c>
      <c r="B182" s="40" t="s">
        <v>158</v>
      </c>
      <c r="C182" s="64">
        <v>0</v>
      </c>
      <c r="D182" s="64">
        <v>0</v>
      </c>
      <c r="E182" s="64">
        <v>500</v>
      </c>
      <c r="F182" s="64">
        <v>222.1</v>
      </c>
      <c r="G182" s="137">
        <f t="shared" si="17"/>
        <v>44.42</v>
      </c>
      <c r="H182" s="137" t="e">
        <f t="shared" si="19"/>
        <v>#DIV/0!</v>
      </c>
    </row>
    <row r="183" spans="1:8" ht="15" customHeight="1">
      <c r="A183" s="88">
        <v>3233</v>
      </c>
      <c r="B183" s="40" t="s">
        <v>170</v>
      </c>
      <c r="C183" s="64">
        <v>0</v>
      </c>
      <c r="D183" s="64">
        <v>0</v>
      </c>
      <c r="E183" s="64">
        <v>0</v>
      </c>
      <c r="F183" s="64">
        <v>4613.75</v>
      </c>
      <c r="G183" s="137" t="e">
        <f t="shared" si="17"/>
        <v>#DIV/0!</v>
      </c>
      <c r="H183" s="137" t="e">
        <f t="shared" si="19"/>
        <v>#DIV/0!</v>
      </c>
    </row>
    <row r="184" spans="1:8" ht="15" customHeight="1">
      <c r="A184" s="59">
        <v>3293</v>
      </c>
      <c r="B184" s="39" t="s">
        <v>180</v>
      </c>
      <c r="C184" s="64">
        <v>0</v>
      </c>
      <c r="D184" s="64">
        <v>0</v>
      </c>
      <c r="E184" s="64">
        <v>0</v>
      </c>
      <c r="F184" s="64">
        <v>101.31</v>
      </c>
      <c r="G184" s="137" t="e">
        <f t="shared" si="17"/>
        <v>#DIV/0!</v>
      </c>
      <c r="H184" s="137" t="e">
        <f t="shared" si="19"/>
        <v>#DIV/0!</v>
      </c>
    </row>
    <row r="185" spans="1:8" ht="15" customHeight="1">
      <c r="A185" s="59">
        <v>4221</v>
      </c>
      <c r="B185" s="39" t="s">
        <v>207</v>
      </c>
      <c r="C185" s="64">
        <v>3301.25</v>
      </c>
      <c r="D185" s="64">
        <v>0</v>
      </c>
      <c r="E185" s="64">
        <v>0</v>
      </c>
      <c r="F185" s="64">
        <v>0</v>
      </c>
      <c r="G185" s="137" t="e">
        <f t="shared" si="17"/>
        <v>#DIV/0!</v>
      </c>
      <c r="H185" s="137">
        <f t="shared" si="19"/>
        <v>0</v>
      </c>
    </row>
    <row r="186" spans="1:8" ht="15" customHeight="1">
      <c r="A186" s="38"/>
      <c r="B186" s="38" t="s">
        <v>280</v>
      </c>
      <c r="C186" s="83">
        <f>C187+C221+C259+C281</f>
        <v>1466692.6099999999</v>
      </c>
      <c r="D186" s="83">
        <f>D187+D221+D259+D281</f>
        <v>1007787</v>
      </c>
      <c r="E186" s="83">
        <f>E187+E221+E259+E281</f>
        <v>1318973</v>
      </c>
      <c r="F186" s="83">
        <f>F187+F221+F259+F281</f>
        <v>1459327.35</v>
      </c>
      <c r="G186" s="104">
        <f t="shared" si="17"/>
        <v>110.64118446700577</v>
      </c>
      <c r="H186" s="104">
        <f t="shared" si="19"/>
        <v>99.4978320644842</v>
      </c>
    </row>
    <row r="187" spans="1:8" ht="15" customHeight="1">
      <c r="A187" s="36"/>
      <c r="B187" s="36" t="s">
        <v>135</v>
      </c>
      <c r="C187" s="82">
        <f>SUM(C188:C220)</f>
        <v>507987.21999999991</v>
      </c>
      <c r="D187" s="82">
        <f>SUM(D188:D220)</f>
        <v>38909</v>
      </c>
      <c r="E187" s="82">
        <f>SUM(E188:E220)</f>
        <v>148708</v>
      </c>
      <c r="F187" s="82">
        <f>SUM(F188:F220)</f>
        <v>117645.90000000001</v>
      </c>
      <c r="G187" s="82">
        <f t="shared" si="17"/>
        <v>79.112018183285372</v>
      </c>
      <c r="H187" s="82">
        <f t="shared" si="19"/>
        <v>23.159224360014417</v>
      </c>
    </row>
    <row r="188" spans="1:8" ht="15" customHeight="1">
      <c r="A188" s="40" t="s">
        <v>258</v>
      </c>
      <c r="B188" s="39" t="s">
        <v>227</v>
      </c>
      <c r="C188" s="64">
        <v>226151.97</v>
      </c>
      <c r="D188" s="64">
        <v>0</v>
      </c>
      <c r="E188" s="64">
        <v>20000</v>
      </c>
      <c r="F188" s="64">
        <v>22007.98</v>
      </c>
      <c r="G188" s="155">
        <f t="shared" si="17"/>
        <v>110.03989999999999</v>
      </c>
      <c r="H188" s="155">
        <f t="shared" si="19"/>
        <v>9.7315004596245611</v>
      </c>
    </row>
    <row r="189" spans="1:8" ht="15" customHeight="1">
      <c r="A189" s="59">
        <v>3121</v>
      </c>
      <c r="B189" s="39" t="s">
        <v>152</v>
      </c>
      <c r="C189" s="64">
        <v>16572.830000000002</v>
      </c>
      <c r="D189" s="64">
        <v>0</v>
      </c>
      <c r="E189" s="64">
        <v>0</v>
      </c>
      <c r="F189" s="64">
        <v>0</v>
      </c>
      <c r="G189" s="155">
        <f>F190/E190*100</f>
        <v>112.33941176470587</v>
      </c>
      <c r="H189" s="155">
        <f>F190/C189*100</f>
        <v>23.046999214980179</v>
      </c>
    </row>
    <row r="190" spans="1:8" ht="15" customHeight="1">
      <c r="A190" s="40" t="s">
        <v>259</v>
      </c>
      <c r="B190" s="39" t="s">
        <v>154</v>
      </c>
      <c r="C190" s="64">
        <v>38419.64</v>
      </c>
      <c r="D190" s="64">
        <v>0</v>
      </c>
      <c r="E190" s="64">
        <v>3400</v>
      </c>
      <c r="F190" s="64">
        <v>3819.54</v>
      </c>
      <c r="G190" s="155" t="e">
        <f>#REF!/#REF!*100</f>
        <v>#REF!</v>
      </c>
      <c r="H190" s="155" t="e">
        <f>#REF!/C190*100</f>
        <v>#REF!</v>
      </c>
    </row>
    <row r="191" spans="1:8" ht="15" customHeight="1">
      <c r="A191" s="40" t="s">
        <v>270</v>
      </c>
      <c r="B191" s="39" t="s">
        <v>157</v>
      </c>
      <c r="C191" s="64">
        <v>44420.73</v>
      </c>
      <c r="D191" s="64">
        <v>2940</v>
      </c>
      <c r="E191" s="64">
        <v>12940</v>
      </c>
      <c r="F191" s="64">
        <v>8164.45</v>
      </c>
      <c r="G191" s="155">
        <f t="shared" ref="G191:G220" si="22">F191/E191*100</f>
        <v>63.094667697063365</v>
      </c>
      <c r="H191" s="155">
        <f t="shared" si="19"/>
        <v>18.379819512196217</v>
      </c>
    </row>
    <row r="192" spans="1:8" ht="15" customHeight="1">
      <c r="A192" s="59">
        <v>3212</v>
      </c>
      <c r="B192" s="39" t="s">
        <v>158</v>
      </c>
      <c r="C192" s="64">
        <v>996.61</v>
      </c>
      <c r="D192" s="64">
        <v>0</v>
      </c>
      <c r="E192" s="64">
        <v>0</v>
      </c>
      <c r="F192" s="64">
        <v>0</v>
      </c>
      <c r="G192" s="155" t="e">
        <f t="shared" si="22"/>
        <v>#DIV/0!</v>
      </c>
      <c r="H192" s="155">
        <f t="shared" si="19"/>
        <v>0</v>
      </c>
    </row>
    <row r="193" spans="1:8" ht="15" customHeight="1">
      <c r="A193" s="59">
        <v>3213</v>
      </c>
      <c r="B193" s="39" t="s">
        <v>159</v>
      </c>
      <c r="C193" s="64">
        <v>14530.62</v>
      </c>
      <c r="D193" s="64">
        <v>0</v>
      </c>
      <c r="E193" s="64">
        <v>7700</v>
      </c>
      <c r="F193" s="64">
        <v>5965.15</v>
      </c>
      <c r="G193" s="155">
        <f t="shared" si="22"/>
        <v>77.469480519480513</v>
      </c>
      <c r="H193" s="155">
        <f t="shared" si="19"/>
        <v>41.05227443839285</v>
      </c>
    </row>
    <row r="194" spans="1:8" ht="15" customHeight="1">
      <c r="A194" s="59">
        <v>3214</v>
      </c>
      <c r="B194" s="39" t="s">
        <v>160</v>
      </c>
      <c r="C194" s="64">
        <v>322.85000000000002</v>
      </c>
      <c r="D194" s="64">
        <v>0</v>
      </c>
      <c r="E194" s="64">
        <v>100</v>
      </c>
      <c r="F194" s="64">
        <v>137.22999999999999</v>
      </c>
      <c r="G194" s="155">
        <f t="shared" si="22"/>
        <v>137.22999999999999</v>
      </c>
      <c r="H194" s="155">
        <f t="shared" si="19"/>
        <v>42.505807650611729</v>
      </c>
    </row>
    <row r="195" spans="1:8" ht="15" customHeight="1">
      <c r="A195" s="59" t="s">
        <v>261</v>
      </c>
      <c r="B195" s="39" t="s">
        <v>162</v>
      </c>
      <c r="C195" s="64">
        <v>277.41000000000003</v>
      </c>
      <c r="D195" s="64">
        <v>0</v>
      </c>
      <c r="E195" s="64">
        <v>700</v>
      </c>
      <c r="F195" s="64">
        <v>625.21</v>
      </c>
      <c r="G195" s="155">
        <f t="shared" si="22"/>
        <v>89.315714285714293</v>
      </c>
      <c r="H195" s="155">
        <f t="shared" si="19"/>
        <v>225.37399516960454</v>
      </c>
    </row>
    <row r="196" spans="1:8" ht="15" customHeight="1">
      <c r="A196" s="59">
        <v>3225</v>
      </c>
      <c r="B196" s="39" t="s">
        <v>276</v>
      </c>
      <c r="C196" s="64">
        <v>254.96</v>
      </c>
      <c r="D196" s="64">
        <v>0</v>
      </c>
      <c r="E196" s="64">
        <v>52</v>
      </c>
      <c r="F196" s="64">
        <v>223.89</v>
      </c>
      <c r="G196" s="155">
        <f t="shared" si="22"/>
        <v>430.55769230769226</v>
      </c>
      <c r="H196" s="155">
        <f t="shared" si="19"/>
        <v>87.813774709758391</v>
      </c>
    </row>
    <row r="197" spans="1:8" ht="15" customHeight="1">
      <c r="A197" s="59">
        <v>3231</v>
      </c>
      <c r="B197" s="39" t="s">
        <v>168</v>
      </c>
      <c r="C197" s="64">
        <v>1572.17</v>
      </c>
      <c r="D197" s="64">
        <v>477</v>
      </c>
      <c r="E197" s="64">
        <v>0</v>
      </c>
      <c r="F197" s="64">
        <v>0</v>
      </c>
      <c r="G197" s="155" t="e">
        <f t="shared" si="22"/>
        <v>#DIV/0!</v>
      </c>
      <c r="H197" s="155">
        <f t="shared" si="19"/>
        <v>0</v>
      </c>
    </row>
    <row r="198" spans="1:8" ht="15" customHeight="1">
      <c r="A198" s="59">
        <v>3232</v>
      </c>
      <c r="B198" s="39" t="s">
        <v>169</v>
      </c>
      <c r="C198" s="64">
        <v>298.10000000000002</v>
      </c>
      <c r="D198" s="64">
        <v>1910</v>
      </c>
      <c r="E198" s="64">
        <v>0</v>
      </c>
      <c r="F198" s="64">
        <v>158</v>
      </c>
      <c r="G198" s="155" t="e">
        <f t="shared" si="22"/>
        <v>#DIV/0!</v>
      </c>
      <c r="H198" s="155">
        <f t="shared" si="19"/>
        <v>53.00234820530023</v>
      </c>
    </row>
    <row r="199" spans="1:8" ht="15" customHeight="1">
      <c r="A199" s="59">
        <v>3233</v>
      </c>
      <c r="B199" s="39" t="s">
        <v>170</v>
      </c>
      <c r="C199" s="64">
        <v>13251.39</v>
      </c>
      <c r="D199" s="64">
        <v>0</v>
      </c>
      <c r="E199" s="64">
        <v>1910</v>
      </c>
      <c r="F199" s="64">
        <v>2271.73</v>
      </c>
      <c r="G199" s="155">
        <f t="shared" si="22"/>
        <v>118.93874345549737</v>
      </c>
      <c r="H199" s="155">
        <f t="shared" si="19"/>
        <v>17.143333642734842</v>
      </c>
    </row>
    <row r="200" spans="1:8" ht="15" customHeight="1">
      <c r="A200" s="59">
        <v>3234</v>
      </c>
      <c r="B200" s="39" t="s">
        <v>171</v>
      </c>
      <c r="C200" s="64">
        <v>877.74</v>
      </c>
      <c r="D200" s="64">
        <v>1177</v>
      </c>
      <c r="E200" s="64">
        <v>1177</v>
      </c>
      <c r="F200" s="64">
        <v>1203.58</v>
      </c>
      <c r="G200" s="155">
        <f t="shared" si="22"/>
        <v>102.25828377230246</v>
      </c>
      <c r="H200" s="155">
        <f t="shared" si="19"/>
        <v>137.12261034019184</v>
      </c>
    </row>
    <row r="201" spans="1:8" ht="15" customHeight="1">
      <c r="A201" s="59" t="s">
        <v>262</v>
      </c>
      <c r="B201" s="39" t="s">
        <v>172</v>
      </c>
      <c r="C201" s="64">
        <v>16795.27</v>
      </c>
      <c r="D201" s="64">
        <v>6188</v>
      </c>
      <c r="E201" s="64">
        <v>12188</v>
      </c>
      <c r="F201" s="64">
        <v>11322.95</v>
      </c>
      <c r="G201" s="155">
        <f t="shared" si="22"/>
        <v>92.902445027896292</v>
      </c>
      <c r="H201" s="155">
        <f t="shared" si="19"/>
        <v>67.417493139437482</v>
      </c>
    </row>
    <row r="202" spans="1:8" ht="15" customHeight="1">
      <c r="A202" s="59" t="s">
        <v>263</v>
      </c>
      <c r="B202" s="39" t="s">
        <v>174</v>
      </c>
      <c r="C202" s="64">
        <v>62265.25</v>
      </c>
      <c r="D202" s="64">
        <v>4793</v>
      </c>
      <c r="E202" s="64">
        <v>17398</v>
      </c>
      <c r="F202" s="64">
        <v>26429.88</v>
      </c>
      <c r="G202" s="155">
        <f t="shared" si="22"/>
        <v>151.91332337050235</v>
      </c>
      <c r="H202" s="155">
        <f t="shared" si="19"/>
        <v>42.447239832812045</v>
      </c>
    </row>
    <row r="203" spans="1:8" ht="15" customHeight="1">
      <c r="A203" s="59">
        <v>3238</v>
      </c>
      <c r="B203" s="39" t="s">
        <v>175</v>
      </c>
      <c r="C203" s="64">
        <v>295.89</v>
      </c>
      <c r="D203" s="64">
        <v>493</v>
      </c>
      <c r="E203" s="64">
        <v>493</v>
      </c>
      <c r="F203" s="64">
        <v>0</v>
      </c>
      <c r="G203" s="155">
        <f t="shared" si="22"/>
        <v>0</v>
      </c>
      <c r="H203" s="155">
        <f t="shared" si="19"/>
        <v>0</v>
      </c>
    </row>
    <row r="204" spans="1:8" ht="15" customHeight="1">
      <c r="A204" s="59">
        <v>3239</v>
      </c>
      <c r="B204" s="39" t="s">
        <v>176</v>
      </c>
      <c r="C204" s="64">
        <v>4948.58</v>
      </c>
      <c r="D204" s="64">
        <v>1461</v>
      </c>
      <c r="E204" s="64">
        <v>4761</v>
      </c>
      <c r="F204" s="64">
        <v>3365.66</v>
      </c>
      <c r="G204" s="155">
        <f t="shared" si="22"/>
        <v>70.692291535391718</v>
      </c>
      <c r="H204" s="155">
        <f t="shared" si="19"/>
        <v>68.012642010435314</v>
      </c>
    </row>
    <row r="205" spans="1:8" ht="15" customHeight="1">
      <c r="A205" s="59">
        <v>3241</v>
      </c>
      <c r="B205" s="39" t="s">
        <v>177</v>
      </c>
      <c r="C205" s="64">
        <v>17602.05</v>
      </c>
      <c r="D205" s="64">
        <v>6605</v>
      </c>
      <c r="E205" s="64">
        <v>6605</v>
      </c>
      <c r="F205" s="64">
        <v>4243.34</v>
      </c>
      <c r="G205" s="155">
        <f t="shared" si="22"/>
        <v>64.244360333080991</v>
      </c>
      <c r="H205" s="155">
        <f t="shared" si="19"/>
        <v>24.107078436886614</v>
      </c>
    </row>
    <row r="206" spans="1:8" ht="15" customHeight="1">
      <c r="A206" s="59" t="s">
        <v>266</v>
      </c>
      <c r="B206" s="39" t="s">
        <v>180</v>
      </c>
      <c r="C206" s="64">
        <v>25671.5</v>
      </c>
      <c r="D206" s="64">
        <v>12865</v>
      </c>
      <c r="E206" s="64">
        <v>12865</v>
      </c>
      <c r="F206" s="64">
        <v>12355.86</v>
      </c>
      <c r="G206" s="155">
        <f t="shared" si="22"/>
        <v>96.042440730664609</v>
      </c>
      <c r="H206" s="155">
        <f t="shared" si="19"/>
        <v>48.130650721617357</v>
      </c>
    </row>
    <row r="207" spans="1:8" ht="15" customHeight="1">
      <c r="A207" s="59">
        <v>3294</v>
      </c>
      <c r="B207" s="39" t="s">
        <v>181</v>
      </c>
      <c r="C207" s="64">
        <v>833</v>
      </c>
      <c r="D207" s="64">
        <v>0</v>
      </c>
      <c r="E207" s="64">
        <v>600</v>
      </c>
      <c r="F207" s="64">
        <v>638.28</v>
      </c>
      <c r="G207" s="155">
        <f t="shared" si="22"/>
        <v>106.37999999999998</v>
      </c>
      <c r="H207" s="155">
        <f t="shared" si="19"/>
        <v>76.624249699879954</v>
      </c>
    </row>
    <row r="208" spans="1:8" ht="15" customHeight="1">
      <c r="A208" s="59" t="s">
        <v>267</v>
      </c>
      <c r="B208" s="39" t="s">
        <v>182</v>
      </c>
      <c r="C208" s="64">
        <v>151.41</v>
      </c>
      <c r="D208" s="64">
        <v>0</v>
      </c>
      <c r="E208" s="64">
        <v>0</v>
      </c>
      <c r="F208" s="64">
        <v>39.82</v>
      </c>
      <c r="G208" s="155" t="e">
        <f t="shared" si="22"/>
        <v>#DIV/0!</v>
      </c>
      <c r="H208" s="155">
        <f t="shared" si="19"/>
        <v>26.299451819562776</v>
      </c>
    </row>
    <row r="209" spans="1:8" ht="15" customHeight="1">
      <c r="A209" s="59" t="s">
        <v>268</v>
      </c>
      <c r="B209" s="39" t="s">
        <v>178</v>
      </c>
      <c r="C209" s="64">
        <v>2881.91</v>
      </c>
      <c r="D209" s="64">
        <v>0</v>
      </c>
      <c r="E209" s="64">
        <v>169</v>
      </c>
      <c r="F209" s="64">
        <v>440</v>
      </c>
      <c r="G209" s="155">
        <f t="shared" si="22"/>
        <v>260.35502958579883</v>
      </c>
      <c r="H209" s="155">
        <f t="shared" ref="H209:H269" si="23">F209/C209*100</f>
        <v>15.267652355555864</v>
      </c>
    </row>
    <row r="210" spans="1:8" ht="15" customHeight="1">
      <c r="A210" s="59" t="s">
        <v>269</v>
      </c>
      <c r="B210" s="39" t="s">
        <v>186</v>
      </c>
      <c r="C210" s="64">
        <v>434.34</v>
      </c>
      <c r="D210" s="64">
        <v>0</v>
      </c>
      <c r="E210" s="64">
        <v>270</v>
      </c>
      <c r="F210" s="64">
        <v>153.75</v>
      </c>
      <c r="G210" s="155">
        <f t="shared" si="22"/>
        <v>56.944444444444443</v>
      </c>
      <c r="H210" s="155">
        <f t="shared" si="23"/>
        <v>35.398535709352124</v>
      </c>
    </row>
    <row r="211" spans="1:8" ht="15" customHeight="1">
      <c r="A211" s="59">
        <v>3432</v>
      </c>
      <c r="B211" s="39" t="s">
        <v>187</v>
      </c>
      <c r="C211" s="64">
        <v>154.5</v>
      </c>
      <c r="D211" s="64">
        <v>0</v>
      </c>
      <c r="E211" s="64">
        <v>0</v>
      </c>
      <c r="F211" s="64">
        <v>15.12</v>
      </c>
      <c r="G211" s="155" t="e">
        <f t="shared" si="22"/>
        <v>#DIV/0!</v>
      </c>
      <c r="H211" s="155">
        <f t="shared" si="23"/>
        <v>9.7864077669902905</v>
      </c>
    </row>
    <row r="212" spans="1:8" ht="15" customHeight="1">
      <c r="A212" s="59">
        <v>3433</v>
      </c>
      <c r="B212" s="39" t="s">
        <v>188</v>
      </c>
      <c r="C212" s="64">
        <v>1.68</v>
      </c>
      <c r="D212" s="64">
        <v>0</v>
      </c>
      <c r="E212" s="64">
        <v>0</v>
      </c>
      <c r="F212" s="64">
        <v>0</v>
      </c>
      <c r="G212" s="155" t="e">
        <f t="shared" si="22"/>
        <v>#DIV/0!</v>
      </c>
      <c r="H212" s="155">
        <f t="shared" si="23"/>
        <v>0</v>
      </c>
    </row>
    <row r="213" spans="1:8" ht="15" customHeight="1">
      <c r="A213" s="59">
        <v>3691</v>
      </c>
      <c r="B213" s="39" t="s">
        <v>102</v>
      </c>
      <c r="C213" s="64">
        <v>8985.19</v>
      </c>
      <c r="D213" s="64">
        <v>0</v>
      </c>
      <c r="E213" s="64">
        <v>1300</v>
      </c>
      <c r="F213" s="64">
        <v>1562.32</v>
      </c>
      <c r="G213" s="155">
        <f t="shared" si="22"/>
        <v>120.17846153846152</v>
      </c>
      <c r="H213" s="155">
        <f t="shared" si="23"/>
        <v>17.387723576240457</v>
      </c>
    </row>
    <row r="214" spans="1:8" ht="14.25" customHeight="1">
      <c r="A214" s="59">
        <v>3722</v>
      </c>
      <c r="B214" s="39" t="s">
        <v>256</v>
      </c>
      <c r="C214" s="64">
        <v>111.8</v>
      </c>
      <c r="D214" s="64">
        <v>0</v>
      </c>
      <c r="E214" s="64">
        <v>0</v>
      </c>
      <c r="F214" s="64">
        <v>0</v>
      </c>
      <c r="G214" s="155" t="e">
        <f t="shared" si="22"/>
        <v>#DIV/0!</v>
      </c>
      <c r="H214" s="155">
        <f t="shared" si="23"/>
        <v>0</v>
      </c>
    </row>
    <row r="215" spans="1:8" ht="15" customHeight="1">
      <c r="A215" s="59">
        <v>4221</v>
      </c>
      <c r="B215" s="39" t="s">
        <v>207</v>
      </c>
      <c r="C215" s="64">
        <v>8907.83</v>
      </c>
      <c r="D215" s="64">
        <v>0</v>
      </c>
      <c r="E215" s="64">
        <v>44000</v>
      </c>
      <c r="F215" s="64">
        <v>12422.37</v>
      </c>
      <c r="G215" s="155">
        <f t="shared" si="22"/>
        <v>28.232659090909092</v>
      </c>
      <c r="H215" s="155">
        <f t="shared" si="23"/>
        <v>139.45450238722563</v>
      </c>
    </row>
    <row r="216" spans="1:8" ht="15" hidden="1" customHeight="1">
      <c r="A216" s="59">
        <v>4222</v>
      </c>
      <c r="B216" s="39" t="s">
        <v>208</v>
      </c>
      <c r="C216" s="64">
        <v>0</v>
      </c>
      <c r="D216" s="64">
        <v>0</v>
      </c>
      <c r="E216" s="64"/>
      <c r="F216" s="64"/>
      <c r="G216" s="155" t="e">
        <f t="shared" si="22"/>
        <v>#DIV/0!</v>
      </c>
      <c r="H216" s="155" t="e">
        <f t="shared" si="23"/>
        <v>#DIV/0!</v>
      </c>
    </row>
    <row r="217" spans="1:8" ht="15" hidden="1" customHeight="1">
      <c r="A217" s="59">
        <v>4225</v>
      </c>
      <c r="B217" s="40" t="s">
        <v>211</v>
      </c>
      <c r="C217" s="64">
        <v>0</v>
      </c>
      <c r="D217" s="64">
        <v>0</v>
      </c>
      <c r="E217" s="64"/>
      <c r="F217" s="64"/>
      <c r="G217" s="155" t="e">
        <f t="shared" si="22"/>
        <v>#DIV/0!</v>
      </c>
      <c r="H217" s="155" t="e">
        <f t="shared" si="23"/>
        <v>#DIV/0!</v>
      </c>
    </row>
    <row r="218" spans="1:8" ht="15" hidden="1" customHeight="1">
      <c r="A218" s="59">
        <v>4227</v>
      </c>
      <c r="B218" s="40" t="s">
        <v>395</v>
      </c>
      <c r="C218" s="64">
        <v>0</v>
      </c>
      <c r="D218" s="64">
        <v>0</v>
      </c>
      <c r="E218" s="64"/>
      <c r="F218" s="64"/>
      <c r="G218" s="155" t="e">
        <f t="shared" si="22"/>
        <v>#DIV/0!</v>
      </c>
      <c r="H218" s="155" t="e">
        <f t="shared" si="23"/>
        <v>#DIV/0!</v>
      </c>
    </row>
    <row r="219" spans="1:8" ht="15" customHeight="1">
      <c r="A219" s="59">
        <v>4241</v>
      </c>
      <c r="B219" s="39" t="s">
        <v>216</v>
      </c>
      <c r="C219" s="64">
        <v>0</v>
      </c>
      <c r="D219" s="64">
        <v>0</v>
      </c>
      <c r="E219" s="64">
        <v>80</v>
      </c>
      <c r="F219" s="64">
        <v>79.790000000000006</v>
      </c>
      <c r="G219" s="155">
        <f t="shared" si="22"/>
        <v>99.737500000000011</v>
      </c>
      <c r="H219" s="155" t="e">
        <f t="shared" si="23"/>
        <v>#DIV/0!</v>
      </c>
    </row>
    <row r="220" spans="1:8" ht="15" hidden="1" customHeight="1">
      <c r="A220" s="59">
        <v>4262</v>
      </c>
      <c r="B220" s="39" t="s">
        <v>218</v>
      </c>
      <c r="C220" s="64">
        <v>0</v>
      </c>
      <c r="D220" s="64">
        <v>0</v>
      </c>
      <c r="E220" s="64"/>
      <c r="F220" s="64"/>
      <c r="G220" s="155" t="e">
        <f t="shared" si="22"/>
        <v>#DIV/0!</v>
      </c>
      <c r="H220" s="155" t="e">
        <f t="shared" si="23"/>
        <v>#DIV/0!</v>
      </c>
    </row>
    <row r="221" spans="1:8" ht="15" customHeight="1">
      <c r="A221" s="36"/>
      <c r="B221" s="36" t="s">
        <v>137</v>
      </c>
      <c r="C221" s="82">
        <f>SUM(C222:C258)</f>
        <v>844181.71</v>
      </c>
      <c r="D221" s="82">
        <f>SUM(D222:D256)</f>
        <v>944771</v>
      </c>
      <c r="E221" s="82">
        <f>SUM(E222:E258)</f>
        <v>1128394</v>
      </c>
      <c r="F221" s="82">
        <f>SUM(F222:F258)</f>
        <v>1274798.4600000002</v>
      </c>
      <c r="G221" s="138">
        <f t="shared" ref="G221:G260" si="24">F221/E221*100</f>
        <v>112.97458689074918</v>
      </c>
      <c r="H221" s="138">
        <f t="shared" si="23"/>
        <v>151.00995969220895</v>
      </c>
    </row>
    <row r="222" spans="1:8" ht="15" customHeight="1">
      <c r="A222" s="59" t="s">
        <v>258</v>
      </c>
      <c r="B222" s="39" t="s">
        <v>227</v>
      </c>
      <c r="C222" s="64">
        <v>269243.34999999998</v>
      </c>
      <c r="D222" s="64">
        <v>362711</v>
      </c>
      <c r="E222" s="64">
        <v>345063</v>
      </c>
      <c r="F222" s="64">
        <v>448400.56</v>
      </c>
      <c r="G222" s="155">
        <f t="shared" ref="G222:G223" si="25">F222/E222*100</f>
        <v>129.94744727774346</v>
      </c>
      <c r="H222" s="155">
        <f t="shared" si="23"/>
        <v>166.54099720568775</v>
      </c>
    </row>
    <row r="223" spans="1:8" ht="15" customHeight="1">
      <c r="A223" s="59">
        <v>3112</v>
      </c>
      <c r="B223" s="39" t="s">
        <v>240</v>
      </c>
      <c r="C223" s="64">
        <v>2530.5700000000002</v>
      </c>
      <c r="D223" s="64">
        <v>0</v>
      </c>
      <c r="E223" s="64">
        <v>0</v>
      </c>
      <c r="F223" s="64">
        <v>0</v>
      </c>
      <c r="G223" s="155" t="e">
        <f t="shared" si="25"/>
        <v>#DIV/0!</v>
      </c>
      <c r="H223" s="155">
        <f t="shared" si="23"/>
        <v>0</v>
      </c>
    </row>
    <row r="224" spans="1:8" ht="15" customHeight="1">
      <c r="A224" s="59">
        <v>3121</v>
      </c>
      <c r="B224" s="39" t="s">
        <v>152</v>
      </c>
      <c r="C224" s="64">
        <v>236080.47</v>
      </c>
      <c r="D224" s="64">
        <v>169816</v>
      </c>
      <c r="E224" s="64">
        <v>265603</v>
      </c>
      <c r="F224" s="64">
        <v>280508.71999999997</v>
      </c>
      <c r="G224" s="155">
        <f t="shared" si="24"/>
        <v>105.61202998460107</v>
      </c>
      <c r="H224" s="155">
        <f t="shared" si="23"/>
        <v>118.81911282199667</v>
      </c>
    </row>
    <row r="225" spans="1:8" ht="15" customHeight="1">
      <c r="A225" s="59" t="s">
        <v>259</v>
      </c>
      <c r="B225" s="39" t="s">
        <v>154</v>
      </c>
      <c r="C225" s="64">
        <v>45431.51</v>
      </c>
      <c r="D225" s="64">
        <v>59826</v>
      </c>
      <c r="E225" s="64">
        <v>56919</v>
      </c>
      <c r="F225" s="64">
        <v>73788.009999999995</v>
      </c>
      <c r="G225" s="155">
        <f t="shared" si="24"/>
        <v>129.63686993798203</v>
      </c>
      <c r="H225" s="155">
        <f t="shared" si="23"/>
        <v>162.41593114558594</v>
      </c>
    </row>
    <row r="226" spans="1:8" ht="15" customHeight="1">
      <c r="A226" s="59" t="s">
        <v>270</v>
      </c>
      <c r="B226" s="39" t="s">
        <v>157</v>
      </c>
      <c r="C226" s="64">
        <v>22090.85</v>
      </c>
      <c r="D226" s="64">
        <v>94861</v>
      </c>
      <c r="E226" s="64">
        <v>54861</v>
      </c>
      <c r="F226" s="64">
        <v>52053.93</v>
      </c>
      <c r="G226" s="155">
        <f t="shared" si="24"/>
        <v>94.883305080111555</v>
      </c>
      <c r="H226" s="155">
        <f t="shared" si="23"/>
        <v>235.63570437534094</v>
      </c>
    </row>
    <row r="227" spans="1:8" ht="15" customHeight="1">
      <c r="A227" s="59">
        <v>3212</v>
      </c>
      <c r="B227" s="39" t="s">
        <v>158</v>
      </c>
      <c r="C227" s="64">
        <v>413.15</v>
      </c>
      <c r="D227" s="64">
        <v>0</v>
      </c>
      <c r="E227" s="64">
        <v>1000</v>
      </c>
      <c r="F227" s="64">
        <v>1554.42</v>
      </c>
      <c r="G227" s="155">
        <f t="shared" si="24"/>
        <v>155.44200000000001</v>
      </c>
      <c r="H227" s="155">
        <f t="shared" si="23"/>
        <v>376.23623381338501</v>
      </c>
    </row>
    <row r="228" spans="1:8" ht="15" customHeight="1">
      <c r="A228" s="59">
        <v>3213</v>
      </c>
      <c r="B228" s="39" t="s">
        <v>159</v>
      </c>
      <c r="C228" s="64">
        <v>19623.830000000002</v>
      </c>
      <c r="D228" s="64">
        <v>22645</v>
      </c>
      <c r="E228" s="64">
        <v>22645</v>
      </c>
      <c r="F228" s="64">
        <v>35661.29</v>
      </c>
      <c r="G228" s="155">
        <f t="shared" si="24"/>
        <v>157.47975270479137</v>
      </c>
      <c r="H228" s="155">
        <f t="shared" si="23"/>
        <v>181.72441363383192</v>
      </c>
    </row>
    <row r="229" spans="1:8" ht="15" customHeight="1">
      <c r="A229" s="59">
        <v>3214</v>
      </c>
      <c r="B229" s="39" t="s">
        <v>160</v>
      </c>
      <c r="C229" s="64">
        <v>45.6</v>
      </c>
      <c r="D229" s="64">
        <v>0</v>
      </c>
      <c r="E229" s="64">
        <v>805</v>
      </c>
      <c r="F229" s="64">
        <v>804.45</v>
      </c>
      <c r="G229" s="155">
        <f t="shared" si="24"/>
        <v>99.93167701863355</v>
      </c>
      <c r="H229" s="155">
        <f t="shared" si="23"/>
        <v>1764.1447368421052</v>
      </c>
    </row>
    <row r="230" spans="1:8" ht="15" customHeight="1">
      <c r="A230" s="59" t="s">
        <v>261</v>
      </c>
      <c r="B230" s="39" t="s">
        <v>162</v>
      </c>
      <c r="C230" s="64">
        <v>6610.44</v>
      </c>
      <c r="D230" s="64">
        <v>13595</v>
      </c>
      <c r="E230" s="64">
        <v>3595</v>
      </c>
      <c r="F230" s="64">
        <v>152.21</v>
      </c>
      <c r="G230" s="155">
        <f t="shared" si="24"/>
        <v>4.2339360222531299</v>
      </c>
      <c r="H230" s="155">
        <f t="shared" si="23"/>
        <v>2.3025698743200151</v>
      </c>
    </row>
    <row r="231" spans="1:8" ht="15" customHeight="1">
      <c r="A231" s="59">
        <v>3223</v>
      </c>
      <c r="B231" s="39" t="s">
        <v>164</v>
      </c>
      <c r="C231" s="64">
        <v>15292.71</v>
      </c>
      <c r="D231" s="64">
        <v>0</v>
      </c>
      <c r="E231" s="64">
        <v>0</v>
      </c>
      <c r="F231" s="64">
        <v>0</v>
      </c>
      <c r="G231" s="155" t="e">
        <f t="shared" si="24"/>
        <v>#DIV/0!</v>
      </c>
      <c r="H231" s="155">
        <f t="shared" si="23"/>
        <v>0</v>
      </c>
    </row>
    <row r="232" spans="1:8" ht="15" customHeight="1">
      <c r="A232" s="59">
        <v>3224</v>
      </c>
      <c r="B232" s="39" t="s">
        <v>165</v>
      </c>
      <c r="C232" s="64">
        <v>20.6</v>
      </c>
      <c r="D232" s="64">
        <v>0</v>
      </c>
      <c r="E232" s="64">
        <v>136</v>
      </c>
      <c r="F232" s="64">
        <v>0</v>
      </c>
      <c r="G232" s="155">
        <f t="shared" si="24"/>
        <v>0</v>
      </c>
      <c r="H232" s="155">
        <f t="shared" si="23"/>
        <v>0</v>
      </c>
    </row>
    <row r="233" spans="1:8" ht="15" customHeight="1">
      <c r="A233" s="59">
        <v>3225</v>
      </c>
      <c r="B233" s="39" t="s">
        <v>276</v>
      </c>
      <c r="C233" s="64">
        <v>0</v>
      </c>
      <c r="D233" s="64">
        <v>0</v>
      </c>
      <c r="E233" s="64">
        <v>400</v>
      </c>
      <c r="F233" s="64">
        <v>123.76</v>
      </c>
      <c r="G233" s="155">
        <f t="shared" si="24"/>
        <v>30.94</v>
      </c>
      <c r="H233" s="155" t="e">
        <f t="shared" si="23"/>
        <v>#DIV/0!</v>
      </c>
    </row>
    <row r="234" spans="1:8" ht="15" customHeight="1">
      <c r="A234" s="59">
        <v>3231</v>
      </c>
      <c r="B234" s="39" t="s">
        <v>168</v>
      </c>
      <c r="C234" s="64">
        <v>334.66</v>
      </c>
      <c r="D234" s="64">
        <v>0</v>
      </c>
      <c r="E234" s="64">
        <v>9500</v>
      </c>
      <c r="F234" s="64">
        <v>9756.76</v>
      </c>
      <c r="G234" s="155">
        <f t="shared" si="24"/>
        <v>102.70273684210527</v>
      </c>
      <c r="H234" s="155">
        <f t="shared" si="23"/>
        <v>2915.4246100519931</v>
      </c>
    </row>
    <row r="235" spans="1:8" ht="15" customHeight="1">
      <c r="A235" s="59">
        <v>3232</v>
      </c>
      <c r="B235" s="39" t="s">
        <v>169</v>
      </c>
      <c r="C235" s="64">
        <v>17389.71</v>
      </c>
      <c r="D235" s="64">
        <v>0</v>
      </c>
      <c r="E235" s="64">
        <v>300</v>
      </c>
      <c r="F235" s="64">
        <v>12670</v>
      </c>
      <c r="G235" s="155">
        <f t="shared" si="24"/>
        <v>4223.333333333333</v>
      </c>
      <c r="H235" s="155">
        <f t="shared" si="23"/>
        <v>72.859179365268318</v>
      </c>
    </row>
    <row r="236" spans="1:8" ht="15" customHeight="1">
      <c r="A236" s="59">
        <v>3233</v>
      </c>
      <c r="B236" s="39" t="s">
        <v>170</v>
      </c>
      <c r="C236" s="64">
        <v>4767.1099999999997</v>
      </c>
      <c r="D236" s="64">
        <v>19551</v>
      </c>
      <c r="E236" s="64">
        <v>19551</v>
      </c>
      <c r="F236" s="64">
        <v>8030.38</v>
      </c>
      <c r="G236" s="155">
        <f t="shared" si="24"/>
        <v>41.074011559511028</v>
      </c>
      <c r="H236" s="155">
        <f t="shared" si="23"/>
        <v>168.45384310410293</v>
      </c>
    </row>
    <row r="237" spans="1:8" ht="15" customHeight="1">
      <c r="A237" s="59">
        <v>3234</v>
      </c>
      <c r="B237" s="39" t="s">
        <v>171</v>
      </c>
      <c r="C237" s="64">
        <v>0</v>
      </c>
      <c r="D237" s="64">
        <v>0</v>
      </c>
      <c r="E237" s="64">
        <v>498</v>
      </c>
      <c r="F237" s="64">
        <v>0</v>
      </c>
      <c r="G237" s="155">
        <f t="shared" si="24"/>
        <v>0</v>
      </c>
      <c r="H237" s="155" t="e">
        <f t="shared" si="23"/>
        <v>#DIV/0!</v>
      </c>
    </row>
    <row r="238" spans="1:8" ht="15" customHeight="1">
      <c r="A238" s="59" t="s">
        <v>262</v>
      </c>
      <c r="B238" s="39" t="s">
        <v>172</v>
      </c>
      <c r="C238" s="64">
        <v>27427.23</v>
      </c>
      <c r="D238" s="64">
        <v>498</v>
      </c>
      <c r="E238" s="64">
        <v>46000</v>
      </c>
      <c r="F238" s="64">
        <v>63412.86</v>
      </c>
      <c r="G238" s="155">
        <f t="shared" si="24"/>
        <v>137.85404347826088</v>
      </c>
      <c r="H238" s="155">
        <f t="shared" si="23"/>
        <v>231.20402607190007</v>
      </c>
    </row>
    <row r="239" spans="1:8" ht="15" customHeight="1">
      <c r="A239" s="59">
        <v>3236</v>
      </c>
      <c r="B239" s="39" t="s">
        <v>173</v>
      </c>
      <c r="C239" s="64">
        <v>0</v>
      </c>
      <c r="D239" s="64">
        <v>0</v>
      </c>
      <c r="E239" s="64">
        <v>0</v>
      </c>
      <c r="F239" s="64">
        <v>83.64</v>
      </c>
      <c r="G239" s="155" t="e">
        <f t="shared" si="24"/>
        <v>#DIV/0!</v>
      </c>
      <c r="H239" s="155" t="e">
        <f t="shared" si="23"/>
        <v>#DIV/0!</v>
      </c>
    </row>
    <row r="240" spans="1:8" ht="15" customHeight="1">
      <c r="A240" s="59">
        <v>3237</v>
      </c>
      <c r="B240" s="39" t="s">
        <v>174</v>
      </c>
      <c r="C240" s="64">
        <v>73107.03</v>
      </c>
      <c r="D240" s="64">
        <v>96556</v>
      </c>
      <c r="E240" s="64">
        <v>96556</v>
      </c>
      <c r="F240" s="64">
        <v>101094.6</v>
      </c>
      <c r="G240" s="155">
        <f t="shared" si="24"/>
        <v>104.70048469282077</v>
      </c>
      <c r="H240" s="155">
        <f t="shared" si="23"/>
        <v>138.28300780376389</v>
      </c>
    </row>
    <row r="241" spans="1:8" ht="15" customHeight="1">
      <c r="A241" s="59">
        <v>3238</v>
      </c>
      <c r="B241" s="39" t="s">
        <v>175</v>
      </c>
      <c r="C241" s="64">
        <v>374.78</v>
      </c>
      <c r="D241" s="64">
        <v>0</v>
      </c>
      <c r="E241" s="64">
        <v>8000</v>
      </c>
      <c r="F241" s="64">
        <v>466.68</v>
      </c>
      <c r="G241" s="155">
        <f t="shared" si="24"/>
        <v>5.8334999999999999</v>
      </c>
      <c r="H241" s="155">
        <f t="shared" si="23"/>
        <v>124.52105235071242</v>
      </c>
    </row>
    <row r="242" spans="1:8" ht="15" customHeight="1">
      <c r="A242" s="59">
        <v>3239</v>
      </c>
      <c r="B242" s="39" t="s">
        <v>176</v>
      </c>
      <c r="C242" s="64">
        <v>15247.47</v>
      </c>
      <c r="D242" s="64">
        <v>27072</v>
      </c>
      <c r="E242" s="64">
        <v>27072</v>
      </c>
      <c r="F242" s="64">
        <v>40142.269999999997</v>
      </c>
      <c r="G242" s="155">
        <f t="shared" si="24"/>
        <v>148.279661643026</v>
      </c>
      <c r="H242" s="155">
        <f t="shared" si="23"/>
        <v>263.27167720284086</v>
      </c>
    </row>
    <row r="243" spans="1:8" ht="15" customHeight="1">
      <c r="A243" s="59">
        <v>3241</v>
      </c>
      <c r="B243" s="39" t="s">
        <v>177</v>
      </c>
      <c r="C243" s="64">
        <v>4772.2700000000004</v>
      </c>
      <c r="D243" s="64">
        <v>20513</v>
      </c>
      <c r="E243" s="64">
        <v>20513</v>
      </c>
      <c r="F243" s="64">
        <v>19989.78</v>
      </c>
      <c r="G243" s="155">
        <f t="shared" ref="G243:G258" si="26">F243/E243*100</f>
        <v>97.449324818407831</v>
      </c>
      <c r="H243" s="155">
        <f t="shared" si="23"/>
        <v>418.87361779614309</v>
      </c>
    </row>
    <row r="244" spans="1:8" ht="15" customHeight="1">
      <c r="A244" s="59">
        <v>3292</v>
      </c>
      <c r="B244" s="39" t="s">
        <v>179</v>
      </c>
      <c r="C244" s="64">
        <v>5890</v>
      </c>
      <c r="D244" s="64">
        <v>0</v>
      </c>
      <c r="E244" s="64">
        <v>0</v>
      </c>
      <c r="F244" s="64">
        <v>0</v>
      </c>
      <c r="G244" s="155" t="e">
        <f t="shared" si="26"/>
        <v>#DIV/0!</v>
      </c>
      <c r="H244" s="155">
        <f t="shared" si="23"/>
        <v>0</v>
      </c>
    </row>
    <row r="245" spans="1:8" ht="15" customHeight="1">
      <c r="A245" s="59" t="s">
        <v>266</v>
      </c>
      <c r="B245" s="39" t="s">
        <v>180</v>
      </c>
      <c r="C245" s="64">
        <v>22384.880000000001</v>
      </c>
      <c r="D245" s="64">
        <v>17236</v>
      </c>
      <c r="E245" s="64">
        <v>52236</v>
      </c>
      <c r="F245" s="64">
        <v>44635.47</v>
      </c>
      <c r="G245" s="155">
        <f t="shared" si="26"/>
        <v>85.449632437399487</v>
      </c>
      <c r="H245" s="155">
        <f t="shared" si="23"/>
        <v>199.40008612956603</v>
      </c>
    </row>
    <row r="246" spans="1:8" ht="15" customHeight="1">
      <c r="A246" s="59">
        <v>3294</v>
      </c>
      <c r="B246" s="39" t="s">
        <v>181</v>
      </c>
      <c r="C246" s="64">
        <v>2199.85</v>
      </c>
      <c r="D246" s="64">
        <v>0</v>
      </c>
      <c r="E246" s="64">
        <v>500</v>
      </c>
      <c r="F246" s="64">
        <v>12140.7</v>
      </c>
      <c r="G246" s="155">
        <f t="shared" si="26"/>
        <v>2428.1400000000003</v>
      </c>
      <c r="H246" s="155">
        <f t="shared" si="23"/>
        <v>551.88762870195706</v>
      </c>
    </row>
    <row r="247" spans="1:8" ht="15" customHeight="1">
      <c r="A247" s="59">
        <v>3295</v>
      </c>
      <c r="B247" s="39" t="s">
        <v>182</v>
      </c>
      <c r="C247" s="64">
        <v>179.17</v>
      </c>
      <c r="D247" s="64">
        <v>0</v>
      </c>
      <c r="E247" s="64">
        <v>0</v>
      </c>
      <c r="F247" s="64">
        <v>418.25</v>
      </c>
      <c r="G247" s="155" t="e">
        <f t="shared" si="26"/>
        <v>#DIV/0!</v>
      </c>
      <c r="H247" s="155">
        <f t="shared" si="23"/>
        <v>233.43751744153599</v>
      </c>
    </row>
    <row r="248" spans="1:8" ht="15" customHeight="1">
      <c r="A248" s="59">
        <v>3299</v>
      </c>
      <c r="B248" s="39" t="s">
        <v>178</v>
      </c>
      <c r="C248" s="64">
        <v>6359.53</v>
      </c>
      <c r="D248" s="64">
        <v>18067</v>
      </c>
      <c r="E248" s="64">
        <v>18067</v>
      </c>
      <c r="F248" s="64">
        <v>11505.18</v>
      </c>
      <c r="G248" s="155">
        <f t="shared" si="26"/>
        <v>63.680633198649474</v>
      </c>
      <c r="H248" s="155">
        <f t="shared" si="23"/>
        <v>180.91242591826756</v>
      </c>
    </row>
    <row r="249" spans="1:8" ht="15" customHeight="1">
      <c r="A249" s="59">
        <v>3431</v>
      </c>
      <c r="B249" s="39" t="s">
        <v>186</v>
      </c>
      <c r="C249" s="64">
        <v>596.29999999999995</v>
      </c>
      <c r="D249" s="64">
        <v>0</v>
      </c>
      <c r="E249" s="64">
        <v>300</v>
      </c>
      <c r="F249" s="64">
        <v>358.83</v>
      </c>
      <c r="G249" s="155">
        <f t="shared" si="26"/>
        <v>119.61</v>
      </c>
      <c r="H249" s="155">
        <f t="shared" si="23"/>
        <v>60.176085862820727</v>
      </c>
    </row>
    <row r="250" spans="1:8" ht="15" customHeight="1">
      <c r="A250" s="59">
        <v>3432</v>
      </c>
      <c r="B250" s="39" t="s">
        <v>187</v>
      </c>
      <c r="C250" s="64">
        <v>390.36</v>
      </c>
      <c r="D250" s="64">
        <v>0</v>
      </c>
      <c r="E250" s="64">
        <v>1000</v>
      </c>
      <c r="F250" s="64">
        <v>700.42</v>
      </c>
      <c r="G250" s="155">
        <f t="shared" si="26"/>
        <v>70.041999999999987</v>
      </c>
      <c r="H250" s="155">
        <f t="shared" si="23"/>
        <v>179.42924479967209</v>
      </c>
    </row>
    <row r="251" spans="1:8" ht="15" customHeight="1">
      <c r="A251" s="59">
        <v>3433</v>
      </c>
      <c r="B251" s="39" t="s">
        <v>188</v>
      </c>
      <c r="C251" s="64">
        <v>0.12</v>
      </c>
      <c r="D251" s="64">
        <v>0</v>
      </c>
      <c r="E251" s="64">
        <v>10</v>
      </c>
      <c r="F251" s="64">
        <v>10.11</v>
      </c>
      <c r="G251" s="155">
        <f t="shared" si="26"/>
        <v>101.1</v>
      </c>
      <c r="H251" s="155">
        <f t="shared" si="23"/>
        <v>8425</v>
      </c>
    </row>
    <row r="252" spans="1:8" ht="15" customHeight="1">
      <c r="A252" s="59">
        <v>3691</v>
      </c>
      <c r="B252" s="39" t="s">
        <v>102</v>
      </c>
      <c r="C252" s="64">
        <v>41761.440000000002</v>
      </c>
      <c r="D252" s="64">
        <v>0</v>
      </c>
      <c r="E252" s="64">
        <v>51000</v>
      </c>
      <c r="F252" s="64">
        <v>49968.07</v>
      </c>
      <c r="G252" s="155">
        <f t="shared" si="26"/>
        <v>97.976607843137259</v>
      </c>
      <c r="H252" s="155">
        <f t="shared" si="23"/>
        <v>119.65121413437849</v>
      </c>
    </row>
    <row r="253" spans="1:8" ht="15" customHeight="1">
      <c r="A253" s="59">
        <v>3722</v>
      </c>
      <c r="B253" s="39" t="s">
        <v>177</v>
      </c>
      <c r="C253" s="64">
        <v>251.97</v>
      </c>
      <c r="D253" s="64">
        <v>0</v>
      </c>
      <c r="E253" s="64">
        <v>3200</v>
      </c>
      <c r="F253" s="64">
        <v>2294.62</v>
      </c>
      <c r="G253" s="155">
        <f t="shared" si="26"/>
        <v>71.706874999999997</v>
      </c>
      <c r="H253" s="155">
        <f t="shared" si="23"/>
        <v>910.67190538556167</v>
      </c>
    </row>
    <row r="254" spans="1:8" ht="15" customHeight="1">
      <c r="A254" s="59">
        <v>3811</v>
      </c>
      <c r="B254" s="39" t="s">
        <v>197</v>
      </c>
      <c r="C254" s="64">
        <v>1451.25</v>
      </c>
      <c r="D254" s="64">
        <v>0</v>
      </c>
      <c r="E254" s="64">
        <v>0</v>
      </c>
      <c r="F254" s="64">
        <v>0</v>
      </c>
      <c r="G254" s="155" t="e">
        <f t="shared" si="26"/>
        <v>#DIV/0!</v>
      </c>
      <c r="H254" s="155">
        <f t="shared" si="23"/>
        <v>0</v>
      </c>
    </row>
    <row r="255" spans="1:8" ht="15" customHeight="1">
      <c r="A255" s="59">
        <v>4221</v>
      </c>
      <c r="B255" s="39" t="s">
        <v>207</v>
      </c>
      <c r="C255" s="64">
        <v>0</v>
      </c>
      <c r="D255" s="64">
        <v>19183</v>
      </c>
      <c r="E255" s="64">
        <v>19183</v>
      </c>
      <c r="F255" s="64">
        <v>0</v>
      </c>
      <c r="G255" s="155">
        <f t="shared" si="26"/>
        <v>0</v>
      </c>
      <c r="H255" s="155" t="e">
        <f t="shared" si="23"/>
        <v>#DIV/0!</v>
      </c>
    </row>
    <row r="256" spans="1:8" ht="15" customHeight="1">
      <c r="A256" s="59">
        <v>4222</v>
      </c>
      <c r="B256" s="39" t="s">
        <v>208</v>
      </c>
      <c r="C256" s="64">
        <v>0</v>
      </c>
      <c r="D256" s="64">
        <v>2641</v>
      </c>
      <c r="E256" s="64">
        <v>2641</v>
      </c>
      <c r="F256" s="64">
        <v>0</v>
      </c>
      <c r="G256" s="155">
        <f t="shared" si="26"/>
        <v>0</v>
      </c>
      <c r="H256" s="155" t="e">
        <f t="shared" si="23"/>
        <v>#DIV/0!</v>
      </c>
    </row>
    <row r="257" spans="1:8" ht="15" customHeight="1">
      <c r="A257" s="59">
        <v>4226</v>
      </c>
      <c r="B257" s="39" t="s">
        <v>406</v>
      </c>
      <c r="C257" s="64">
        <v>0</v>
      </c>
      <c r="D257" s="64">
        <v>0</v>
      </c>
      <c r="E257" s="64">
        <v>1240</v>
      </c>
      <c r="F257" s="64">
        <v>1239.99</v>
      </c>
      <c r="G257" s="155">
        <f t="shared" si="26"/>
        <v>99.999193548387098</v>
      </c>
      <c r="H257" s="155" t="e">
        <f t="shared" si="23"/>
        <v>#DIV/0!</v>
      </c>
    </row>
    <row r="258" spans="1:8" ht="15" customHeight="1">
      <c r="A258" s="59">
        <v>4227</v>
      </c>
      <c r="B258" s="39" t="s">
        <v>212</v>
      </c>
      <c r="C258" s="64">
        <v>1913.5</v>
      </c>
      <c r="D258" s="64">
        <v>0</v>
      </c>
      <c r="E258" s="64">
        <v>0</v>
      </c>
      <c r="F258" s="64">
        <v>2832.5</v>
      </c>
      <c r="G258" s="155" t="e">
        <f t="shared" si="26"/>
        <v>#DIV/0!</v>
      </c>
      <c r="H258" s="155">
        <f t="shared" si="23"/>
        <v>148.02717533315914</v>
      </c>
    </row>
    <row r="259" spans="1:8" ht="15" customHeight="1">
      <c r="A259" s="36"/>
      <c r="B259" s="36" t="s">
        <v>33</v>
      </c>
      <c r="C259" s="82">
        <f>SUM(C260:C280)</f>
        <v>80779.98000000001</v>
      </c>
      <c r="D259" s="82">
        <f>SUM(D260:D280)</f>
        <v>24107</v>
      </c>
      <c r="E259" s="82">
        <f>SUM(E260:E280)</f>
        <v>38870</v>
      </c>
      <c r="F259" s="82">
        <f>SUM(F260:F280)</f>
        <v>61810.96</v>
      </c>
      <c r="G259" s="138">
        <f t="shared" si="24"/>
        <v>159.01970671468999</v>
      </c>
      <c r="H259" s="138">
        <f t="shared" si="23"/>
        <v>76.517671829084378</v>
      </c>
    </row>
    <row r="260" spans="1:8" ht="15" customHeight="1">
      <c r="A260" s="40">
        <v>3111</v>
      </c>
      <c r="B260" s="39" t="s">
        <v>227</v>
      </c>
      <c r="C260" s="64">
        <v>11824.75</v>
      </c>
      <c r="D260" s="64">
        <v>0</v>
      </c>
      <c r="E260" s="64">
        <v>537</v>
      </c>
      <c r="F260" s="64">
        <v>536.48</v>
      </c>
      <c r="G260" s="155">
        <f t="shared" si="24"/>
        <v>99.903165735567981</v>
      </c>
      <c r="H260" s="155">
        <f t="shared" si="23"/>
        <v>4.5369246707118549</v>
      </c>
    </row>
    <row r="261" spans="1:8" ht="15" customHeight="1">
      <c r="A261" s="40">
        <v>3132</v>
      </c>
      <c r="B261" s="39" t="s">
        <v>154</v>
      </c>
      <c r="C261" s="64">
        <v>1501.61</v>
      </c>
      <c r="D261" s="64">
        <v>0</v>
      </c>
      <c r="E261" s="64">
        <v>89</v>
      </c>
      <c r="F261" s="64">
        <v>88.52</v>
      </c>
      <c r="G261" s="155">
        <f t="shared" ref="G261:G280" si="27">F261/E261*100</f>
        <v>99.460674157303359</v>
      </c>
      <c r="H261" s="155">
        <f t="shared" si="23"/>
        <v>5.8950060268644986</v>
      </c>
    </row>
    <row r="262" spans="1:8" ht="15" customHeight="1">
      <c r="A262" s="40">
        <v>3211</v>
      </c>
      <c r="B262" s="39" t="s">
        <v>157</v>
      </c>
      <c r="C262" s="64">
        <v>20742.009999999998</v>
      </c>
      <c r="D262" s="64">
        <v>11493</v>
      </c>
      <c r="E262" s="64">
        <v>15493</v>
      </c>
      <c r="F262" s="64">
        <v>16786.73</v>
      </c>
      <c r="G262" s="155">
        <f t="shared" si="27"/>
        <v>108.35041631704641</v>
      </c>
      <c r="H262" s="155">
        <f t="shared" si="23"/>
        <v>80.931066950599302</v>
      </c>
    </row>
    <row r="263" spans="1:8" ht="15" customHeight="1">
      <c r="A263" s="40">
        <v>3213</v>
      </c>
      <c r="B263" s="39" t="s">
        <v>159</v>
      </c>
      <c r="C263" s="64">
        <v>4668.9799999999996</v>
      </c>
      <c r="D263" s="64">
        <v>6660</v>
      </c>
      <c r="E263" s="64">
        <v>9660</v>
      </c>
      <c r="F263" s="64">
        <v>15411.74</v>
      </c>
      <c r="G263" s="155">
        <f t="shared" si="27"/>
        <v>159.54182194616976</v>
      </c>
      <c r="H263" s="155">
        <f t="shared" si="23"/>
        <v>330.08794212012049</v>
      </c>
    </row>
    <row r="264" spans="1:8" ht="15" customHeight="1">
      <c r="A264" s="40">
        <v>3214</v>
      </c>
      <c r="B264" s="39" t="s">
        <v>160</v>
      </c>
      <c r="C264" s="64">
        <v>224.73</v>
      </c>
      <c r="D264" s="64">
        <v>0</v>
      </c>
      <c r="E264" s="64">
        <v>1200</v>
      </c>
      <c r="F264" s="64">
        <v>1042.49</v>
      </c>
      <c r="G264" s="155">
        <f t="shared" si="27"/>
        <v>86.874166666666667</v>
      </c>
      <c r="H264" s="155">
        <f t="shared" si="23"/>
        <v>463.88555155074982</v>
      </c>
    </row>
    <row r="265" spans="1:8" ht="15" customHeight="1">
      <c r="A265" s="40">
        <v>3221</v>
      </c>
      <c r="B265" s="39" t="s">
        <v>162</v>
      </c>
      <c r="C265" s="64">
        <v>855.94</v>
      </c>
      <c r="D265" s="64">
        <v>0</v>
      </c>
      <c r="E265" s="64">
        <v>100</v>
      </c>
      <c r="F265" s="64">
        <v>302.04000000000002</v>
      </c>
      <c r="G265" s="155">
        <f t="shared" si="27"/>
        <v>302.04000000000002</v>
      </c>
      <c r="H265" s="155">
        <f t="shared" si="23"/>
        <v>35.287520153281768</v>
      </c>
    </row>
    <row r="266" spans="1:8" ht="15" customHeight="1">
      <c r="A266" s="40">
        <v>3225</v>
      </c>
      <c r="B266" s="39" t="s">
        <v>276</v>
      </c>
      <c r="C266" s="64">
        <v>891.8</v>
      </c>
      <c r="D266" s="64">
        <v>0</v>
      </c>
      <c r="E266" s="64">
        <v>327</v>
      </c>
      <c r="F266" s="64">
        <v>2526.6999999999998</v>
      </c>
      <c r="G266" s="155">
        <f t="shared" si="27"/>
        <v>772.6911314984709</v>
      </c>
      <c r="H266" s="155">
        <f t="shared" si="23"/>
        <v>283.32585781565371</v>
      </c>
    </row>
    <row r="267" spans="1:8" ht="15" customHeight="1">
      <c r="A267" s="40">
        <v>3231</v>
      </c>
      <c r="B267" s="39" t="s">
        <v>168</v>
      </c>
      <c r="C267" s="64">
        <v>271.82</v>
      </c>
      <c r="D267" s="64">
        <v>0</v>
      </c>
      <c r="E267" s="64">
        <v>0</v>
      </c>
      <c r="F267" s="64">
        <v>0</v>
      </c>
      <c r="G267" s="155" t="e">
        <f t="shared" si="27"/>
        <v>#DIV/0!</v>
      </c>
      <c r="H267" s="155">
        <f t="shared" si="23"/>
        <v>0</v>
      </c>
    </row>
    <row r="268" spans="1:8" ht="15" customHeight="1">
      <c r="A268" s="40">
        <v>3232</v>
      </c>
      <c r="B268" s="39" t="s">
        <v>169</v>
      </c>
      <c r="C268" s="64">
        <v>0</v>
      </c>
      <c r="D268" s="64">
        <v>0</v>
      </c>
      <c r="E268" s="64">
        <v>30</v>
      </c>
      <c r="F268" s="64">
        <v>30</v>
      </c>
      <c r="G268" s="155">
        <f t="shared" si="27"/>
        <v>100</v>
      </c>
      <c r="H268" s="155" t="e">
        <f t="shared" si="23"/>
        <v>#DIV/0!</v>
      </c>
    </row>
    <row r="269" spans="1:8" ht="15" customHeight="1">
      <c r="A269" s="40">
        <v>3233</v>
      </c>
      <c r="B269" s="39" t="s">
        <v>170</v>
      </c>
      <c r="C269" s="64">
        <v>887.48</v>
      </c>
      <c r="D269" s="64">
        <v>0</v>
      </c>
      <c r="E269" s="64">
        <v>600</v>
      </c>
      <c r="F269" s="64">
        <v>600</v>
      </c>
      <c r="G269" s="155">
        <f t="shared" si="27"/>
        <v>100</v>
      </c>
      <c r="H269" s="155">
        <f t="shared" si="23"/>
        <v>67.607157344390856</v>
      </c>
    </row>
    <row r="270" spans="1:8" ht="18" customHeight="1">
      <c r="A270" s="40">
        <v>3235</v>
      </c>
      <c r="B270" s="39" t="s">
        <v>172</v>
      </c>
      <c r="C270" s="64">
        <v>2472.19</v>
      </c>
      <c r="D270" s="64">
        <v>0</v>
      </c>
      <c r="E270" s="64">
        <v>2000</v>
      </c>
      <c r="F270" s="64">
        <v>6485.59</v>
      </c>
      <c r="G270" s="155">
        <f t="shared" si="27"/>
        <v>324.27949999999998</v>
      </c>
      <c r="H270" s="155">
        <f t="shared" ref="H270:H295" si="28">F270/C270*100</f>
        <v>262.34189119768303</v>
      </c>
    </row>
    <row r="271" spans="1:8" ht="15" customHeight="1">
      <c r="A271" s="40">
        <v>3237</v>
      </c>
      <c r="B271" s="39" t="s">
        <v>174</v>
      </c>
      <c r="C271" s="64">
        <v>8987.4500000000007</v>
      </c>
      <c r="D271" s="64">
        <v>5954</v>
      </c>
      <c r="E271" s="64">
        <v>1954</v>
      </c>
      <c r="F271" s="64">
        <v>6146.78</v>
      </c>
      <c r="G271" s="155">
        <f t="shared" si="27"/>
        <v>314.57420675537355</v>
      </c>
      <c r="H271" s="155">
        <f t="shared" si="28"/>
        <v>68.392925690824427</v>
      </c>
    </row>
    <row r="272" spans="1:8" ht="15" customHeight="1">
      <c r="A272" s="40">
        <v>3239</v>
      </c>
      <c r="B272" s="39" t="s">
        <v>176</v>
      </c>
      <c r="C272" s="64">
        <v>3244.66</v>
      </c>
      <c r="D272" s="64">
        <v>0</v>
      </c>
      <c r="E272" s="64">
        <v>3300</v>
      </c>
      <c r="F272" s="64">
        <v>3189.75</v>
      </c>
      <c r="G272" s="155">
        <f t="shared" si="27"/>
        <v>96.659090909090907</v>
      </c>
      <c r="H272" s="155">
        <f t="shared" si="28"/>
        <v>98.30768092804793</v>
      </c>
    </row>
    <row r="273" spans="1:8" ht="15" customHeight="1">
      <c r="A273" s="40">
        <v>3241</v>
      </c>
      <c r="B273" s="39" t="s">
        <v>177</v>
      </c>
      <c r="C273" s="64">
        <v>3991.28</v>
      </c>
      <c r="D273" s="64">
        <v>0</v>
      </c>
      <c r="E273" s="64">
        <v>1300</v>
      </c>
      <c r="F273" s="64">
        <v>1194.05</v>
      </c>
      <c r="G273" s="155">
        <f t="shared" si="27"/>
        <v>91.85</v>
      </c>
      <c r="H273" s="155">
        <f t="shared" si="28"/>
        <v>29.916467900022049</v>
      </c>
    </row>
    <row r="274" spans="1:8" ht="15" customHeight="1">
      <c r="A274" s="40">
        <v>3293</v>
      </c>
      <c r="B274" s="39" t="s">
        <v>180</v>
      </c>
      <c r="C274" s="64">
        <v>2078.79</v>
      </c>
      <c r="D274" s="64">
        <v>0</v>
      </c>
      <c r="E274" s="64">
        <v>700</v>
      </c>
      <c r="F274" s="64">
        <v>501.91</v>
      </c>
      <c r="G274" s="155">
        <f t="shared" si="27"/>
        <v>71.701428571428565</v>
      </c>
      <c r="H274" s="155">
        <f t="shared" si="28"/>
        <v>24.14433396350762</v>
      </c>
    </row>
    <row r="275" spans="1:8" ht="15" customHeight="1">
      <c r="A275" s="40">
        <v>3294</v>
      </c>
      <c r="B275" s="39" t="s">
        <v>181</v>
      </c>
      <c r="C275" s="64">
        <v>11760.07</v>
      </c>
      <c r="D275" s="64">
        <v>0</v>
      </c>
      <c r="E275" s="64">
        <v>1400</v>
      </c>
      <c r="F275" s="64">
        <v>1257.32</v>
      </c>
      <c r="G275" s="155">
        <f t="shared" si="27"/>
        <v>89.808571428571426</v>
      </c>
      <c r="H275" s="155">
        <f t="shared" si="28"/>
        <v>10.691432959157556</v>
      </c>
    </row>
    <row r="276" spans="1:8" ht="15" customHeight="1">
      <c r="A276" s="40">
        <v>3431</v>
      </c>
      <c r="B276" s="39" t="s">
        <v>186</v>
      </c>
      <c r="C276" s="64">
        <v>22.59</v>
      </c>
      <c r="D276" s="64">
        <v>0</v>
      </c>
      <c r="E276" s="64">
        <v>100</v>
      </c>
      <c r="F276" s="64">
        <v>139.24</v>
      </c>
      <c r="G276" s="155">
        <f t="shared" si="27"/>
        <v>139.24</v>
      </c>
      <c r="H276" s="155">
        <f t="shared" si="28"/>
        <v>616.37892872952636</v>
      </c>
    </row>
    <row r="277" spans="1:8" ht="15" customHeight="1">
      <c r="A277" s="40">
        <v>3432</v>
      </c>
      <c r="B277" s="39" t="s">
        <v>187</v>
      </c>
      <c r="C277" s="64">
        <v>32.729999999999997</v>
      </c>
      <c r="D277" s="64">
        <v>0</v>
      </c>
      <c r="E277" s="64">
        <v>80</v>
      </c>
      <c r="F277" s="64">
        <v>88.73</v>
      </c>
      <c r="G277" s="155">
        <f t="shared" si="27"/>
        <v>110.91250000000001</v>
      </c>
      <c r="H277" s="155">
        <f t="shared" si="28"/>
        <v>271.09685304002448</v>
      </c>
    </row>
    <row r="278" spans="1:8" ht="15" customHeight="1">
      <c r="A278" s="40">
        <v>4221</v>
      </c>
      <c r="B278" s="39" t="s">
        <v>207</v>
      </c>
      <c r="C278" s="64">
        <v>6321.1</v>
      </c>
      <c r="D278" s="64">
        <v>0</v>
      </c>
      <c r="E278" s="64">
        <v>0</v>
      </c>
      <c r="F278" s="64">
        <v>5003.75</v>
      </c>
      <c r="G278" s="155" t="e">
        <f t="shared" si="27"/>
        <v>#DIV/0!</v>
      </c>
      <c r="H278" s="155">
        <f t="shared" si="28"/>
        <v>79.159481735773824</v>
      </c>
    </row>
    <row r="279" spans="1:8" hidden="1">
      <c r="A279" s="40">
        <v>3432</v>
      </c>
      <c r="B279" s="55" t="s">
        <v>187</v>
      </c>
      <c r="C279" s="64">
        <v>0</v>
      </c>
      <c r="D279" s="64">
        <v>0</v>
      </c>
      <c r="E279" s="64">
        <v>0</v>
      </c>
      <c r="F279" s="64">
        <v>0</v>
      </c>
      <c r="G279" s="155" t="e">
        <f t="shared" si="27"/>
        <v>#DIV/0!</v>
      </c>
      <c r="H279" s="155" t="e">
        <f t="shared" si="28"/>
        <v>#DIV/0!</v>
      </c>
    </row>
    <row r="280" spans="1:8" ht="15" customHeight="1">
      <c r="A280" s="40">
        <v>4241</v>
      </c>
      <c r="B280" s="39" t="s">
        <v>216</v>
      </c>
      <c r="C280" s="64">
        <v>0</v>
      </c>
      <c r="D280" s="64">
        <v>0</v>
      </c>
      <c r="E280" s="64">
        <v>0</v>
      </c>
      <c r="F280" s="64">
        <v>479.14</v>
      </c>
      <c r="G280" s="155" t="e">
        <f t="shared" si="27"/>
        <v>#DIV/0!</v>
      </c>
      <c r="H280" s="155" t="e">
        <f t="shared" si="28"/>
        <v>#DIV/0!</v>
      </c>
    </row>
    <row r="281" spans="1:8" ht="15" customHeight="1">
      <c r="A281" s="36"/>
      <c r="B281" s="36" t="s">
        <v>48</v>
      </c>
      <c r="C281" s="82">
        <f>SUM(C282:C293)</f>
        <v>33743.699999999997</v>
      </c>
      <c r="D281" s="82">
        <f>SUM(D285:D292)</f>
        <v>0</v>
      </c>
      <c r="E281" s="82">
        <f>SUM(E282:E293)</f>
        <v>3001</v>
      </c>
      <c r="F281" s="82">
        <f>SUM(F282:F294)</f>
        <v>5072.0300000000007</v>
      </c>
      <c r="G281" s="138">
        <f t="shared" ref="G281:G295" si="29">F281/E281*100</f>
        <v>169.01132955681442</v>
      </c>
      <c r="H281" s="138">
        <f t="shared" si="28"/>
        <v>15.031042831698956</v>
      </c>
    </row>
    <row r="282" spans="1:8" ht="15" customHeight="1">
      <c r="A282" s="40">
        <v>3111</v>
      </c>
      <c r="B282" s="39" t="s">
        <v>227</v>
      </c>
      <c r="C282" s="64">
        <v>6659.54</v>
      </c>
      <c r="D282" s="64">
        <v>0</v>
      </c>
      <c r="E282" s="64">
        <v>0</v>
      </c>
      <c r="F282" s="64">
        <v>0</v>
      </c>
      <c r="G282" s="155" t="e">
        <f t="shared" ref="G282:G291" si="30">F282/E282*100</f>
        <v>#DIV/0!</v>
      </c>
      <c r="H282" s="155">
        <f t="shared" si="28"/>
        <v>0</v>
      </c>
    </row>
    <row r="283" spans="1:8" ht="15" customHeight="1">
      <c r="A283" s="40">
        <v>3132</v>
      </c>
      <c r="B283" s="39" t="s">
        <v>154</v>
      </c>
      <c r="C283" s="64">
        <v>1098.8399999999999</v>
      </c>
      <c r="D283" s="64">
        <v>0</v>
      </c>
      <c r="E283" s="64">
        <v>0</v>
      </c>
      <c r="F283" s="64">
        <v>0</v>
      </c>
      <c r="G283" s="155" t="e">
        <f t="shared" si="30"/>
        <v>#DIV/0!</v>
      </c>
      <c r="H283" s="155">
        <f t="shared" si="28"/>
        <v>0</v>
      </c>
    </row>
    <row r="284" spans="1:8" ht="15" customHeight="1">
      <c r="A284" s="40">
        <v>3211</v>
      </c>
      <c r="B284" s="39" t="s">
        <v>157</v>
      </c>
      <c r="C284" s="64">
        <v>20.6</v>
      </c>
      <c r="D284" s="64">
        <v>0</v>
      </c>
      <c r="E284" s="64">
        <v>0</v>
      </c>
      <c r="F284" s="64">
        <v>0</v>
      </c>
      <c r="G284" s="155" t="e">
        <f t="shared" si="30"/>
        <v>#DIV/0!</v>
      </c>
      <c r="H284" s="155">
        <f t="shared" si="28"/>
        <v>0</v>
      </c>
    </row>
    <row r="285" spans="1:8" ht="15" customHeight="1">
      <c r="A285" s="40">
        <v>3221</v>
      </c>
      <c r="B285" s="39" t="s">
        <v>162</v>
      </c>
      <c r="C285" s="64">
        <v>357.19</v>
      </c>
      <c r="D285" s="64">
        <v>0</v>
      </c>
      <c r="E285" s="64">
        <v>0</v>
      </c>
      <c r="F285" s="64">
        <v>0</v>
      </c>
      <c r="G285" s="155" t="e">
        <f t="shared" si="30"/>
        <v>#DIV/0!</v>
      </c>
      <c r="H285" s="155">
        <f t="shared" si="28"/>
        <v>0</v>
      </c>
    </row>
    <row r="286" spans="1:8" ht="15" customHeight="1">
      <c r="A286" s="40">
        <v>3233</v>
      </c>
      <c r="B286" s="39" t="s">
        <v>170</v>
      </c>
      <c r="C286" s="64">
        <v>1956.25</v>
      </c>
      <c r="D286" s="64">
        <v>0</v>
      </c>
      <c r="E286" s="64">
        <v>0</v>
      </c>
      <c r="F286" s="64">
        <v>0</v>
      </c>
      <c r="G286" s="155" t="e">
        <f t="shared" si="30"/>
        <v>#DIV/0!</v>
      </c>
      <c r="H286" s="155">
        <f t="shared" si="28"/>
        <v>0</v>
      </c>
    </row>
    <row r="287" spans="1:8" ht="15" customHeight="1">
      <c r="A287" s="40">
        <v>3235</v>
      </c>
      <c r="B287" s="39" t="s">
        <v>172</v>
      </c>
      <c r="C287" s="64">
        <v>0</v>
      </c>
      <c r="D287" s="64">
        <v>0</v>
      </c>
      <c r="E287" s="64">
        <v>2925</v>
      </c>
      <c r="F287" s="64">
        <v>2924.38</v>
      </c>
      <c r="G287" s="155">
        <f t="shared" si="30"/>
        <v>99.978803418803423</v>
      </c>
      <c r="H287" s="155" t="e">
        <f t="shared" si="28"/>
        <v>#DIV/0!</v>
      </c>
    </row>
    <row r="288" spans="1:8" ht="15" customHeight="1">
      <c r="A288" s="40">
        <v>3237</v>
      </c>
      <c r="B288" s="39" t="s">
        <v>174</v>
      </c>
      <c r="C288" s="64">
        <v>12045.93</v>
      </c>
      <c r="D288" s="64">
        <v>0</v>
      </c>
      <c r="E288" s="64">
        <v>0</v>
      </c>
      <c r="F288" s="64">
        <v>0</v>
      </c>
      <c r="G288" s="155" t="e">
        <f t="shared" si="30"/>
        <v>#DIV/0!</v>
      </c>
      <c r="H288" s="155">
        <f t="shared" si="28"/>
        <v>0</v>
      </c>
    </row>
    <row r="289" spans="1:8" ht="15" customHeight="1">
      <c r="A289" s="40">
        <v>3239</v>
      </c>
      <c r="B289" s="39" t="s">
        <v>176</v>
      </c>
      <c r="C289" s="64">
        <v>1077.0999999999999</v>
      </c>
      <c r="D289" s="64">
        <v>0</v>
      </c>
      <c r="E289" s="64">
        <v>76</v>
      </c>
      <c r="F289" s="64">
        <v>75.62</v>
      </c>
      <c r="G289" s="155">
        <f t="shared" si="30"/>
        <v>99.500000000000014</v>
      </c>
      <c r="H289" s="155">
        <f t="shared" si="28"/>
        <v>7.0207037415281786</v>
      </c>
    </row>
    <row r="290" spans="1:8" ht="15" customHeight="1">
      <c r="A290" s="40">
        <v>3241</v>
      </c>
      <c r="B290" s="39" t="s">
        <v>177</v>
      </c>
      <c r="C290" s="64">
        <v>7180</v>
      </c>
      <c r="D290" s="64">
        <v>0</v>
      </c>
      <c r="E290" s="64">
        <v>0</v>
      </c>
      <c r="F290" s="64">
        <v>0</v>
      </c>
      <c r="G290" s="155" t="e">
        <f t="shared" si="30"/>
        <v>#DIV/0!</v>
      </c>
      <c r="H290" s="155">
        <f t="shared" si="28"/>
        <v>0</v>
      </c>
    </row>
    <row r="291" spans="1:8" ht="15" customHeight="1">
      <c r="A291" s="40">
        <v>3293</v>
      </c>
      <c r="B291" s="39" t="s">
        <v>180</v>
      </c>
      <c r="C291" s="64">
        <v>3347.35</v>
      </c>
      <c r="D291" s="64">
        <v>0</v>
      </c>
      <c r="E291" s="64">
        <v>0</v>
      </c>
      <c r="F291" s="64">
        <v>0</v>
      </c>
      <c r="G291" s="155" t="e">
        <f t="shared" si="30"/>
        <v>#DIV/0!</v>
      </c>
      <c r="H291" s="155">
        <f t="shared" si="28"/>
        <v>0</v>
      </c>
    </row>
    <row r="292" spans="1:8" ht="15" customHeight="1">
      <c r="A292" s="40">
        <v>3299</v>
      </c>
      <c r="B292" s="39" t="s">
        <v>178</v>
      </c>
      <c r="C292" s="64">
        <v>0</v>
      </c>
      <c r="D292" s="64">
        <v>0</v>
      </c>
      <c r="E292" s="64">
        <v>0</v>
      </c>
      <c r="F292" s="64">
        <v>0</v>
      </c>
      <c r="G292" s="155" t="e">
        <f t="shared" si="29"/>
        <v>#DIV/0!</v>
      </c>
      <c r="H292" s="155" t="e">
        <f t="shared" si="28"/>
        <v>#DIV/0!</v>
      </c>
    </row>
    <row r="293" spans="1:8" ht="15" customHeight="1">
      <c r="A293" s="40">
        <v>3431</v>
      </c>
      <c r="B293" s="39" t="s">
        <v>186</v>
      </c>
      <c r="C293" s="64">
        <v>0.9</v>
      </c>
      <c r="D293" s="64">
        <v>0</v>
      </c>
      <c r="E293" s="64">
        <v>0</v>
      </c>
      <c r="F293" s="64">
        <v>0</v>
      </c>
      <c r="G293" s="155" t="e">
        <f t="shared" si="29"/>
        <v>#DIV/0!</v>
      </c>
      <c r="H293" s="155">
        <f t="shared" si="28"/>
        <v>0</v>
      </c>
    </row>
    <row r="294" spans="1:8" ht="15" customHeight="1">
      <c r="A294" s="40">
        <v>42411</v>
      </c>
      <c r="B294" s="39" t="s">
        <v>216</v>
      </c>
      <c r="C294" s="64">
        <v>0</v>
      </c>
      <c r="D294" s="64">
        <v>0</v>
      </c>
      <c r="E294" s="64">
        <v>0</v>
      </c>
      <c r="F294" s="64">
        <v>2072.0300000000002</v>
      </c>
      <c r="G294" s="155" t="e">
        <f t="shared" si="29"/>
        <v>#DIV/0!</v>
      </c>
      <c r="H294" s="155" t="e">
        <f t="shared" si="28"/>
        <v>#DIV/0!</v>
      </c>
    </row>
    <row r="295" spans="1:8" ht="15" customHeight="1">
      <c r="A295" s="38"/>
      <c r="B295" s="38" t="s">
        <v>281</v>
      </c>
      <c r="C295" s="83">
        <f>C186+C117+C85+C44+C5+C27+C13+C39</f>
        <v>6313356.5600000005</v>
      </c>
      <c r="D295" s="83">
        <f>D186+D117+D85+D44+D5+D27+D13</f>
        <v>5771584</v>
      </c>
      <c r="E295" s="83">
        <f>E186+E117+E85+E44+E5+E27+E13+E39</f>
        <v>6843595</v>
      </c>
      <c r="F295" s="83">
        <f>F186+F117+F85+F44+F5+F27+F13+F39</f>
        <v>7699868.5500000007</v>
      </c>
      <c r="G295" s="104">
        <f t="shared" si="29"/>
        <v>112.51204301248103</v>
      </c>
      <c r="H295" s="104">
        <f t="shared" si="28"/>
        <v>121.9615663525901</v>
      </c>
    </row>
    <row r="297" spans="1:8">
      <c r="E297"/>
      <c r="F297"/>
    </row>
    <row r="299" spans="1:8">
      <c r="E299" s="139"/>
      <c r="F299" s="139"/>
    </row>
  </sheetData>
  <mergeCells count="2">
    <mergeCell ref="B1:G1"/>
    <mergeCell ref="A2:G2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Sheet1</vt:lpstr>
      <vt:lpstr>Sheet 2</vt:lpstr>
      <vt:lpstr>Opći dio</vt:lpstr>
      <vt:lpstr>Opći dio prihodi</vt:lpstr>
      <vt:lpstr>Prihodi po izvorima fin.</vt:lpstr>
      <vt:lpstr>Opći dio rashodi</vt:lpstr>
      <vt:lpstr>Rashodi po izvorima fin.</vt:lpstr>
      <vt:lpstr>Rashodi prema funkcijskoj klasi</vt:lpstr>
      <vt:lpstr>Rashodi po aktiv. i izv.fin.</vt:lpstr>
      <vt:lpstr>'Opći dio prihodi'!Print_Area</vt:lpstr>
      <vt:lpstr>'Opći dio rashodi'!Print_Area</vt:lpstr>
      <vt:lpstr>'Prihodi po izvorima fin.'!Print_Area</vt:lpstr>
      <vt:lpstr>'Rashodi po aktiv. i izv.fin.'!Print_Area</vt:lpstr>
      <vt:lpstr>'Rashodi po izvorima fin.'!Print_Area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</dc:creator>
  <cp:keywords/>
  <dc:description/>
  <cp:lastModifiedBy>Koraljka Miočić</cp:lastModifiedBy>
  <cp:revision/>
  <cp:lastPrinted>2025-03-28T10:18:04Z</cp:lastPrinted>
  <dcterms:created xsi:type="dcterms:W3CDTF">2015-03-27T08:41:49Z</dcterms:created>
  <dcterms:modified xsi:type="dcterms:W3CDTF">2026-03-30T08:20:27Z</dcterms:modified>
  <cp:category/>
  <cp:contentStatus/>
</cp:coreProperties>
</file>